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3.xml" ContentType="application/vnd.openxmlformats-officedocument.spreadsheetml.comment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never" codeName="ThisWorkbook" defaultThemeVersion="124226"/>
  <mc:AlternateContent xmlns:mc="http://schemas.openxmlformats.org/markup-compatibility/2006">
    <mc:Choice Requires="x15">
      <x15ac:absPath xmlns:x15ac="http://schemas.microsoft.com/office/spreadsheetml/2010/11/ac" url="H:\School Safety Program - TCCS\Curriculum\"/>
    </mc:Choice>
  </mc:AlternateContent>
  <xr:revisionPtr revIDLastSave="0" documentId="13_ncr:1_{F5BB1DA5-94D1-4011-93AC-42AA67D22BBD}" xr6:coauthVersionLast="47" xr6:coauthVersionMax="47" xr10:uidLastSave="{00000000-0000-0000-0000-000000000000}"/>
  <bookViews>
    <workbookView xWindow="-108" yWindow="-108" windowWidth="23256" windowHeight="12576" tabRatio="768" activeTab="1" xr2:uid="{00000000-000D-0000-FFFF-FFFF00000000}"/>
  </bookViews>
  <sheets>
    <sheet name="Instructions" sheetId="15" r:id="rId1"/>
    <sheet name="Context" sheetId="1" r:id="rId2"/>
    <sheet name="RiskRegister" sheetId="7" r:id="rId3"/>
    <sheet name="Treatments" sheetId="26" r:id="rId4"/>
    <sheet name="RiskMatrix" sheetId="34" r:id="rId5"/>
    <sheet name="Steps" sheetId="30" state="hidden" r:id="rId6"/>
    <sheet name="Calculations" sheetId="5" state="hidden" r:id="rId7"/>
    <sheet name="SortRisks" sheetId="25" state="hidden" r:id="rId8"/>
    <sheet name="Highs" sheetId="28" state="hidden" r:id="rId9"/>
    <sheet name="Stats" sheetId="18" state="hidden" r:id="rId10"/>
    <sheet name="Charts" sheetId="22" state="hidden" r:id="rId11"/>
    <sheet name="MailMergeData" sheetId="29" state="hidden" r:id="rId12"/>
  </sheets>
  <externalReferences>
    <externalReference r:id="rId13"/>
  </externalReferences>
  <definedNames>
    <definedName name="_xlnm._FilterDatabase" localSheetId="2" hidden="1">RiskRegister!$A$3:$L$20</definedName>
    <definedName name="_xlnm._FilterDatabase" localSheetId="7" hidden="1">SortRisks!$A$3:$N$103</definedName>
    <definedName name="_xlnm.Criteria" localSheetId="7">SortRisks!$P$598:$P$600</definedName>
    <definedName name="_xlnm.Extract" localSheetId="7">SortRisks!$A$602:$N$702</definedName>
    <definedName name="HazCats">Calculations!$G$29:$G$80</definedName>
    <definedName name="MyCER">Calculations!$A$32:$A$34</definedName>
    <definedName name="MyChartRatingsInherent">SortRisks!$U$602:$V$606</definedName>
    <definedName name="MyComments">#REF!</definedName>
    <definedName name="MyContingencies">Calculations!$A$38:$C$44</definedName>
    <definedName name="MyCritCat01">Stats!$P$37:$P$38</definedName>
    <definedName name="MyCritCat02">Stats!$P$39:$P$40</definedName>
    <definedName name="MyCritCat03">Stats!$P$41:$P$42</definedName>
    <definedName name="MyCritCat04">Stats!$P$43:$P$44</definedName>
    <definedName name="MyCritCat05">Stats!$P$45:$P$46</definedName>
    <definedName name="MyCritCat07">Stats!$P$47:$P$48</definedName>
    <definedName name="MyCritCat08">Stats!$P$49:$P$50</definedName>
    <definedName name="MyCritCat09">Stats!$P$51:$P$52</definedName>
    <definedName name="MyCritCat11">Stats!$P$53:$P$54</definedName>
    <definedName name="MyCritCat12">Stats!$P$55:$P$56</definedName>
    <definedName name="MyCritCat13">Stats!$P$57:$P$58</definedName>
    <definedName name="MyCritCat14">Stats!$P$59:$P$60</definedName>
    <definedName name="MyCritCat15">Stats!$P$61:$P$62</definedName>
    <definedName name="MyCritCat16">Stats!$P$63:$P$64</definedName>
    <definedName name="MyCritCat17">Stats!$P$65:$P$66</definedName>
    <definedName name="MyCritCat18">Stats!$P$67:$P$68</definedName>
    <definedName name="MyCritCat19">Stats!$P$69:$P$70</definedName>
    <definedName name="MyCritCat20">Stats!$P$71:$P$72</definedName>
    <definedName name="MyCritCat21">Stats!$P$73:$P$74</definedName>
    <definedName name="MyCritCat22">Stats!$P$75:$P$76</definedName>
    <definedName name="MyCritCat23">Stats!$P$77:$P$78</definedName>
    <definedName name="MyCritCat24">Stats!$P$79:$P$80</definedName>
    <definedName name="MyCritData">SortRisks!$A$3:$M$103</definedName>
    <definedName name="MyCritIC1">Stats!$P$19:$P$20</definedName>
    <definedName name="MyCritIC2">Stats!$P$21:$P$22</definedName>
    <definedName name="MyCritIC3">Stats!$P$23:$P$24</definedName>
    <definedName name="MyCritIC4">Stats!$P$25:$P$26</definedName>
    <definedName name="MyCritIC5">Stats!$P$27:$P$28</definedName>
    <definedName name="MyCritIEAdeq">Stats!$P$30:$P$31</definedName>
    <definedName name="MyCritIEInAdeq">Stats!$P$34:$P$35</definedName>
    <definedName name="MyCritIERFI">Stats!$P$32:$P$33</definedName>
    <definedName name="MyCritIRExt">Stats!$P$16:$P$17</definedName>
    <definedName name="MyCritIRHigh">Stats!$P$14:$P$15</definedName>
    <definedName name="MyCritIRLow">Stats!$P$10:$P$11</definedName>
    <definedName name="MyCritIRMed">Stats!$P$12:$P$13</definedName>
    <definedName name="MyInher">SortRisks!$Z$602:$AA$610</definedName>
    <definedName name="MyRatings">Charts!$W$3:$W$102</definedName>
    <definedName name="MyRes">SortRisks!$V$602:$W$610</definedName>
    <definedName name="MyRiskMatrix">Calculations!$B$4:$D$28</definedName>
    <definedName name="MyRisks" localSheetId="7">SortRisks!$A$4:$K$103</definedName>
    <definedName name="MyRisks" localSheetId="3">Treatments!$A$6:$H$105</definedName>
    <definedName name="MyRisks">RiskRegister!$A$6:$J$20</definedName>
    <definedName name="MySortedExtreme">SortRisks!$AA$3</definedName>
    <definedName name="MySortedHigh">SortRisks!$BA$3</definedName>
    <definedName name="MySortedLow">SortRisks!$DA$3</definedName>
    <definedName name="MySortedMedium">SortRisks!$CA$3</definedName>
    <definedName name="MyTreatsLookup">Treatments!$A$6:$Q$105</definedName>
    <definedName name="MyYN">Calculations!$F$32:$F$33</definedName>
    <definedName name="_xlnm.Print_Area" localSheetId="6">Calculations!$G$28:$G$70</definedName>
    <definedName name="_xlnm.Print_Area" localSheetId="1">Context!$A$1:$S$34</definedName>
    <definedName name="_xlnm.Print_Area" localSheetId="8">Highs!$A$1:$J$13</definedName>
    <definedName name="_xlnm.Print_Area" localSheetId="0">Instructions!$B$25:$C$120</definedName>
    <definedName name="_xlnm.Print_Area" localSheetId="4">RiskMatrix!$A$1:$J$24,RiskMatrix!$L$34:$R$45</definedName>
    <definedName name="_xlnm.Print_Area" localSheetId="2">RiskRegister!$A$1:$L$10</definedName>
    <definedName name="_xlnm.Print_Area" localSheetId="7">SortRisks!$A$363:$M$364</definedName>
    <definedName name="_xlnm.Print_Area" localSheetId="9">Stats!$A$4:$M$37</definedName>
    <definedName name="_xlnm.Print_Area" localSheetId="5">Steps!$A$1:$C$14</definedName>
    <definedName name="_xlnm.Print_Area" localSheetId="3">Treatments!$A$1:$P$15</definedName>
    <definedName name="_xlnm.Print_Titles" localSheetId="8">Highs!$1:$5</definedName>
    <definedName name="_xlnm.Print_Titles" localSheetId="2">RiskRegister!$1:$5</definedName>
    <definedName name="_xlnm.Print_Titles" localSheetId="7">SortRisks!$1:$3</definedName>
    <definedName name="_xlnm.Print_Titles" localSheetId="3">Treatments!$1:$5</definedName>
    <definedName name="RiskCats">Calculations!$G$4:$G$25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7" l="1"/>
  <c r="I12" i="7"/>
  <c r="I13" i="7"/>
  <c r="I14" i="7"/>
  <c r="I15" i="7"/>
  <c r="I16" i="7"/>
  <c r="I17" i="7"/>
  <c r="I18" i="7"/>
  <c r="I19" i="7"/>
  <c r="I20" i="7"/>
  <c r="P7" i="26"/>
  <c r="P8" i="26"/>
  <c r="P9" i="26"/>
  <c r="P10" i="26"/>
  <c r="P11" i="26"/>
  <c r="P12" i="26"/>
  <c r="P13" i="26"/>
  <c r="P14" i="26"/>
  <c r="P15" i="26"/>
  <c r="P16" i="26"/>
  <c r="P17" i="26"/>
  <c r="P18" i="26"/>
  <c r="P19" i="26"/>
  <c r="P20" i="26"/>
  <c r="P21" i="26"/>
  <c r="P22" i="26"/>
  <c r="P23" i="26"/>
  <c r="P24" i="26"/>
  <c r="P25" i="26"/>
  <c r="P26" i="26"/>
  <c r="P27" i="26"/>
  <c r="P28" i="26"/>
  <c r="P29" i="26"/>
  <c r="P30" i="26"/>
  <c r="P31" i="26"/>
  <c r="P32" i="26"/>
  <c r="P33" i="26"/>
  <c r="P34" i="26"/>
  <c r="P35" i="26"/>
  <c r="P36" i="26"/>
  <c r="P37" i="26"/>
  <c r="P38" i="26"/>
  <c r="P39" i="26"/>
  <c r="P40" i="26"/>
  <c r="P41" i="26"/>
  <c r="P42" i="26"/>
  <c r="P43" i="26"/>
  <c r="P44" i="26"/>
  <c r="P45" i="26"/>
  <c r="P46" i="26"/>
  <c r="P47" i="26"/>
  <c r="P48" i="26"/>
  <c r="P49" i="26"/>
  <c r="P50" i="26"/>
  <c r="P51" i="26"/>
  <c r="P52" i="26"/>
  <c r="P53" i="26"/>
  <c r="P54" i="26"/>
  <c r="P55" i="26"/>
  <c r="P56" i="26"/>
  <c r="P57" i="26"/>
  <c r="P58" i="26"/>
  <c r="P59" i="26"/>
  <c r="P60" i="26"/>
  <c r="P61" i="26"/>
  <c r="P62" i="26"/>
  <c r="P63" i="26"/>
  <c r="P64" i="26"/>
  <c r="P65" i="26"/>
  <c r="P66" i="26"/>
  <c r="P67" i="26"/>
  <c r="P68" i="26"/>
  <c r="P69" i="26"/>
  <c r="P70" i="26"/>
  <c r="P71" i="26"/>
  <c r="P72" i="26"/>
  <c r="P73" i="26"/>
  <c r="P74" i="26"/>
  <c r="P75" i="26"/>
  <c r="P76" i="26"/>
  <c r="P77" i="26"/>
  <c r="P78" i="26"/>
  <c r="P79" i="26"/>
  <c r="P80" i="26"/>
  <c r="P81" i="26"/>
  <c r="P82" i="26"/>
  <c r="P83" i="26"/>
  <c r="P84" i="26"/>
  <c r="P85" i="26"/>
  <c r="P86" i="26"/>
  <c r="P87" i="26"/>
  <c r="P88" i="26"/>
  <c r="P89" i="26"/>
  <c r="P90" i="26"/>
  <c r="P91" i="26"/>
  <c r="P92" i="26"/>
  <c r="P93" i="26"/>
  <c r="P94" i="26"/>
  <c r="P95" i="26"/>
  <c r="P96" i="26"/>
  <c r="P97" i="26"/>
  <c r="P98" i="26"/>
  <c r="P99" i="26"/>
  <c r="P100" i="26"/>
  <c r="P101" i="26"/>
  <c r="P102" i="26"/>
  <c r="P103" i="26"/>
  <c r="P104" i="26"/>
  <c r="P105" i="26"/>
  <c r="P6" i="26" l="1"/>
  <c r="I10" i="7" l="1"/>
  <c r="I9" i="7"/>
  <c r="I8" i="7"/>
  <c r="I7" i="7"/>
  <c r="I6" i="7"/>
  <c r="P80" i="18" l="1"/>
  <c r="Q80" i="18" s="1"/>
  <c r="P78" i="18"/>
  <c r="Q78" i="18"/>
  <c r="P76" i="18"/>
  <c r="Q76" i="18"/>
  <c r="P74" i="18"/>
  <c r="Q74" i="18"/>
  <c r="P72" i="18"/>
  <c r="Q72" i="18"/>
  <c r="M26" i="18" s="1"/>
  <c r="P70" i="18"/>
  <c r="Q70" i="18"/>
  <c r="P68" i="18"/>
  <c r="Q68" i="18"/>
  <c r="M24" i="18" s="1"/>
  <c r="P66" i="18"/>
  <c r="Q66" i="18"/>
  <c r="P64" i="18"/>
  <c r="Q64" i="18"/>
  <c r="P62" i="18"/>
  <c r="Q62" i="18"/>
  <c r="P60" i="18"/>
  <c r="Q60" i="18"/>
  <c r="P58" i="18"/>
  <c r="Q58" i="18"/>
  <c r="P56" i="18"/>
  <c r="Q56" i="18"/>
  <c r="M18" i="18" s="1"/>
  <c r="P54" i="18"/>
  <c r="Q54" i="18"/>
  <c r="P52" i="18"/>
  <c r="Q52" i="18"/>
  <c r="M16" i="18" s="1"/>
  <c r="P50" i="18"/>
  <c r="Q50" i="18"/>
  <c r="P48" i="18"/>
  <c r="Q48" i="18"/>
  <c r="P46" i="18"/>
  <c r="Q46" i="18"/>
  <c r="P44" i="18"/>
  <c r="Q44" i="18"/>
  <c r="P42" i="18"/>
  <c r="Q42" i="18"/>
  <c r="P40" i="18"/>
  <c r="Q40" i="18"/>
  <c r="M10" i="18" s="1"/>
  <c r="P38" i="18"/>
  <c r="Q38" i="18"/>
  <c r="A6" i="28"/>
  <c r="D6" i="28" s="1"/>
  <c r="B20" i="26"/>
  <c r="D20" i="26"/>
  <c r="E20" i="26"/>
  <c r="F20" i="26"/>
  <c r="A7" i="28"/>
  <c r="D7" i="28" s="1"/>
  <c r="B13" i="26"/>
  <c r="D13" i="26"/>
  <c r="E13" i="26"/>
  <c r="F13" i="26"/>
  <c r="A8" i="28"/>
  <c r="D8" i="28" s="1"/>
  <c r="B14" i="26"/>
  <c r="D14" i="26"/>
  <c r="E14" i="26"/>
  <c r="F14" i="26"/>
  <c r="A9" i="28"/>
  <c r="D9" i="28" s="1"/>
  <c r="B16" i="26"/>
  <c r="D16" i="26"/>
  <c r="E16" i="26"/>
  <c r="F16" i="26"/>
  <c r="A10" i="28"/>
  <c r="D10" i="28" s="1"/>
  <c r="B19" i="26"/>
  <c r="D19" i="26"/>
  <c r="E19" i="26"/>
  <c r="F19" i="26"/>
  <c r="A11" i="28"/>
  <c r="A12" i="28"/>
  <c r="A13" i="28"/>
  <c r="A14" i="28"/>
  <c r="B14" i="28" s="1"/>
  <c r="A15" i="28"/>
  <c r="B15" i="28" s="1"/>
  <c r="A16" i="28"/>
  <c r="B16" i="28" s="1"/>
  <c r="A17" i="28"/>
  <c r="B17" i="28" s="1"/>
  <c r="A18" i="28"/>
  <c r="B18" i="28" s="1"/>
  <c r="A19" i="28"/>
  <c r="B19" i="28" s="1"/>
  <c r="A20" i="28"/>
  <c r="B20" i="28" s="1"/>
  <c r="A21" i="28"/>
  <c r="B21" i="28" s="1"/>
  <c r="A22" i="28"/>
  <c r="B22" i="28" s="1"/>
  <c r="A23" i="28"/>
  <c r="B23" i="28" s="1"/>
  <c r="A24" i="28"/>
  <c r="B24" i="28" s="1"/>
  <c r="A25" i="28"/>
  <c r="B25" i="28" s="1"/>
  <c r="A26" i="28"/>
  <c r="B26" i="28" s="1"/>
  <c r="A27" i="28"/>
  <c r="B27" i="28" s="1"/>
  <c r="A28" i="28"/>
  <c r="B28" i="28" s="1"/>
  <c r="A29" i="28"/>
  <c r="B29" i="28" s="1"/>
  <c r="A30" i="28"/>
  <c r="B30" i="28" s="1"/>
  <c r="A31" i="28"/>
  <c r="B31" i="28" s="1"/>
  <c r="A32" i="28"/>
  <c r="B32" i="28" s="1"/>
  <c r="A33" i="28"/>
  <c r="B33" i="28" s="1"/>
  <c r="A34" i="28"/>
  <c r="B34" i="28" s="1"/>
  <c r="A35" i="28"/>
  <c r="B35" i="28" s="1"/>
  <c r="A36" i="28"/>
  <c r="B36" i="28" s="1"/>
  <c r="A37" i="28"/>
  <c r="B37" i="28" s="1"/>
  <c r="A38" i="28"/>
  <c r="B38" i="28" s="1"/>
  <c r="A39" i="28"/>
  <c r="B39" i="28" s="1"/>
  <c r="A40" i="28"/>
  <c r="B40" i="28" s="1"/>
  <c r="A41" i="28"/>
  <c r="B41" i="28" s="1"/>
  <c r="A42" i="28"/>
  <c r="B42" i="28" s="1"/>
  <c r="A43" i="28"/>
  <c r="B43" i="28" s="1"/>
  <c r="A44" i="28"/>
  <c r="B44" i="28" s="1"/>
  <c r="A45" i="28"/>
  <c r="B45" i="28" s="1"/>
  <c r="A46" i="28"/>
  <c r="B46" i="28" s="1"/>
  <c r="A47" i="28"/>
  <c r="B47" i="28" s="1"/>
  <c r="A48" i="28"/>
  <c r="B48" i="28" s="1"/>
  <c r="A49" i="28"/>
  <c r="I49" i="28" s="1"/>
  <c r="A50" i="28"/>
  <c r="A51" i="28"/>
  <c r="I51" i="28" s="1"/>
  <c r="A52" i="28"/>
  <c r="A53" i="28"/>
  <c r="I53" i="28" s="1"/>
  <c r="A54" i="28"/>
  <c r="A55" i="28"/>
  <c r="I55" i="28" s="1"/>
  <c r="A56" i="28"/>
  <c r="A57" i="28"/>
  <c r="I57" i="28" s="1"/>
  <c r="A58" i="28"/>
  <c r="A59" i="28"/>
  <c r="I59" i="28" s="1"/>
  <c r="A60" i="28"/>
  <c r="A61" i="28"/>
  <c r="I61" i="28" s="1"/>
  <c r="A62" i="28"/>
  <c r="A63" i="28"/>
  <c r="I63" i="28" s="1"/>
  <c r="A64" i="28"/>
  <c r="A65" i="28"/>
  <c r="I65" i="28" s="1"/>
  <c r="A66" i="28"/>
  <c r="A67" i="28"/>
  <c r="I67" i="28" s="1"/>
  <c r="A68" i="28"/>
  <c r="A69" i="28"/>
  <c r="I69" i="28" s="1"/>
  <c r="A70" i="28"/>
  <c r="A71" i="28"/>
  <c r="I71" i="28" s="1"/>
  <c r="A72" i="28"/>
  <c r="A73" i="28"/>
  <c r="H73" i="28" s="1"/>
  <c r="A74" i="28"/>
  <c r="E74" i="28" s="1"/>
  <c r="A75" i="28"/>
  <c r="I75" i="28" s="1"/>
  <c r="A76" i="28"/>
  <c r="A77" i="28"/>
  <c r="H77" i="28" s="1"/>
  <c r="A78" i="28"/>
  <c r="E78" i="28" s="1"/>
  <c r="A79" i="28"/>
  <c r="I79" i="28" s="1"/>
  <c r="A80" i="28"/>
  <c r="A81" i="28"/>
  <c r="H81" i="28" s="1"/>
  <c r="A82" i="28"/>
  <c r="E82" i="28" s="1"/>
  <c r="A83" i="28"/>
  <c r="I83" i="28" s="1"/>
  <c r="A84" i="28"/>
  <c r="A85" i="28"/>
  <c r="H85" i="28" s="1"/>
  <c r="A86" i="28"/>
  <c r="E86" i="28" s="1"/>
  <c r="A87" i="28"/>
  <c r="A88" i="28"/>
  <c r="D88" i="28" s="1"/>
  <c r="A89" i="28"/>
  <c r="I89" i="28" s="1"/>
  <c r="A90" i="28"/>
  <c r="A91" i="28"/>
  <c r="I91" i="28" s="1"/>
  <c r="A92" i="28"/>
  <c r="D92" i="28" s="1"/>
  <c r="A93" i="28"/>
  <c r="I93" i="28" s="1"/>
  <c r="A94" i="28"/>
  <c r="A95" i="28"/>
  <c r="I95" i="28" s="1"/>
  <c r="A96" i="28"/>
  <c r="D96" i="28" s="1"/>
  <c r="A97" i="28"/>
  <c r="I97" i="28" s="1"/>
  <c r="A98" i="28"/>
  <c r="A99" i="28"/>
  <c r="I99" i="28" s="1"/>
  <c r="A100" i="28"/>
  <c r="D100" i="28" s="1"/>
  <c r="A101" i="28"/>
  <c r="I101" i="28" s="1"/>
  <c r="A102" i="28"/>
  <c r="A103" i="28"/>
  <c r="I103" i="28" s="1"/>
  <c r="A104" i="28"/>
  <c r="D104" i="28" s="1"/>
  <c r="A105" i="28"/>
  <c r="I105" i="28" s="1"/>
  <c r="B36" i="26"/>
  <c r="L30" i="18"/>
  <c r="L29" i="18"/>
  <c r="L28" i="18"/>
  <c r="L27" i="18"/>
  <c r="L26" i="18"/>
  <c r="L25" i="18"/>
  <c r="L24" i="18"/>
  <c r="L23" i="18"/>
  <c r="L22" i="18"/>
  <c r="L21" i="18"/>
  <c r="L20" i="18"/>
  <c r="L19" i="18"/>
  <c r="L18" i="18"/>
  <c r="L17" i="18"/>
  <c r="L16" i="18"/>
  <c r="L15" i="18"/>
  <c r="L14" i="18"/>
  <c r="L13" i="18"/>
  <c r="L12" i="18"/>
  <c r="L11" i="18"/>
  <c r="L10" i="18"/>
  <c r="L9" i="18"/>
  <c r="N118" i="25"/>
  <c r="O605" i="25"/>
  <c r="O604" i="25"/>
  <c r="O603" i="25"/>
  <c r="AA702" i="25"/>
  <c r="Z702" i="25"/>
  <c r="AA701" i="25"/>
  <c r="Z701" i="25"/>
  <c r="AA700" i="25"/>
  <c r="Z700" i="25"/>
  <c r="AA699" i="25"/>
  <c r="Z699" i="25"/>
  <c r="AA698" i="25"/>
  <c r="Z698" i="25"/>
  <c r="AA697" i="25"/>
  <c r="Z697" i="25"/>
  <c r="AA696" i="25"/>
  <c r="Z696" i="25"/>
  <c r="AA695" i="25"/>
  <c r="Z695" i="25"/>
  <c r="AA694" i="25"/>
  <c r="Z694" i="25"/>
  <c r="AA693" i="25"/>
  <c r="Z693" i="25"/>
  <c r="AA692" i="25"/>
  <c r="Z692" i="25"/>
  <c r="AA691" i="25"/>
  <c r="Z691" i="25"/>
  <c r="AA690" i="25"/>
  <c r="Z690" i="25"/>
  <c r="AA689" i="25"/>
  <c r="Z689" i="25"/>
  <c r="AA688" i="25"/>
  <c r="Z688" i="25"/>
  <c r="AA687" i="25"/>
  <c r="Z687" i="25"/>
  <c r="AA686" i="25"/>
  <c r="Z686" i="25"/>
  <c r="AA685" i="25"/>
  <c r="Z685" i="25"/>
  <c r="AA684" i="25"/>
  <c r="Z684" i="25"/>
  <c r="AA683" i="25"/>
  <c r="Z683" i="25"/>
  <c r="AA682" i="25"/>
  <c r="Z682" i="25"/>
  <c r="AA681" i="25"/>
  <c r="Z681" i="25"/>
  <c r="AA680" i="25"/>
  <c r="Z680" i="25"/>
  <c r="AA679" i="25"/>
  <c r="Z679" i="25"/>
  <c r="AA678" i="25"/>
  <c r="Z678" i="25"/>
  <c r="AA677" i="25"/>
  <c r="Z677" i="25"/>
  <c r="AA676" i="25"/>
  <c r="Z676" i="25"/>
  <c r="AA675" i="25"/>
  <c r="Z675" i="25"/>
  <c r="AA674" i="25"/>
  <c r="Z674" i="25"/>
  <c r="AA673" i="25"/>
  <c r="Z673" i="25"/>
  <c r="AA672" i="25"/>
  <c r="Z672" i="25"/>
  <c r="AA671" i="25"/>
  <c r="Z671" i="25"/>
  <c r="AA670" i="25"/>
  <c r="Z670" i="25"/>
  <c r="AA669" i="25"/>
  <c r="Z669" i="25"/>
  <c r="AA668" i="25"/>
  <c r="Z668" i="25"/>
  <c r="AA667" i="25"/>
  <c r="Z667" i="25"/>
  <c r="AA666" i="25"/>
  <c r="Z666" i="25"/>
  <c r="AA665" i="25"/>
  <c r="Z665" i="25"/>
  <c r="AA664" i="25"/>
  <c r="Z664" i="25"/>
  <c r="AA663" i="25"/>
  <c r="Z663" i="25"/>
  <c r="AA662" i="25"/>
  <c r="Z662" i="25"/>
  <c r="AA661" i="25"/>
  <c r="Z661" i="25"/>
  <c r="AA660" i="25"/>
  <c r="Z660" i="25"/>
  <c r="AA659" i="25"/>
  <c r="Z659" i="25"/>
  <c r="AA658" i="25"/>
  <c r="Z658" i="25"/>
  <c r="AA657" i="25"/>
  <c r="Z657" i="25"/>
  <c r="AA656" i="25"/>
  <c r="Z656" i="25"/>
  <c r="AA655" i="25"/>
  <c r="Z655" i="25"/>
  <c r="AA654" i="25"/>
  <c r="Z654" i="25"/>
  <c r="AA653" i="25"/>
  <c r="Z653" i="25"/>
  <c r="AA652" i="25"/>
  <c r="Z652" i="25"/>
  <c r="AA651" i="25"/>
  <c r="Z651" i="25"/>
  <c r="AA650" i="25"/>
  <c r="Z650" i="25"/>
  <c r="AA649" i="25"/>
  <c r="Z649" i="25"/>
  <c r="AA648" i="25"/>
  <c r="Z648" i="25"/>
  <c r="AA647" i="25"/>
  <c r="Z647" i="25"/>
  <c r="AA646" i="25"/>
  <c r="Z646" i="25"/>
  <c r="AA645" i="25"/>
  <c r="Z645" i="25"/>
  <c r="AA644" i="25"/>
  <c r="Z644" i="25"/>
  <c r="AA643" i="25"/>
  <c r="Z643" i="25"/>
  <c r="AA642" i="25"/>
  <c r="Z642" i="25"/>
  <c r="AA641" i="25"/>
  <c r="Z641" i="25"/>
  <c r="AA640" i="25"/>
  <c r="Z640" i="25"/>
  <c r="AA639" i="25"/>
  <c r="Z639" i="25"/>
  <c r="AA638" i="25"/>
  <c r="Z638" i="25"/>
  <c r="AA637" i="25"/>
  <c r="Z637" i="25"/>
  <c r="AA636" i="25"/>
  <c r="Z636" i="25"/>
  <c r="AA635" i="25"/>
  <c r="Z635" i="25"/>
  <c r="AA634" i="25"/>
  <c r="Z634" i="25"/>
  <c r="AA633" i="25"/>
  <c r="Z633" i="25"/>
  <c r="AA632" i="25"/>
  <c r="Z632" i="25"/>
  <c r="AA631" i="25"/>
  <c r="Z631" i="25"/>
  <c r="AA630" i="25"/>
  <c r="Z630" i="25"/>
  <c r="AA629" i="25"/>
  <c r="Z629" i="25"/>
  <c r="AA628" i="25"/>
  <c r="Z628" i="25"/>
  <c r="AA627" i="25"/>
  <c r="Z627" i="25"/>
  <c r="AA626" i="25"/>
  <c r="Z626" i="25"/>
  <c r="AA625" i="25"/>
  <c r="Z625" i="25"/>
  <c r="AA624" i="25"/>
  <c r="Z624" i="25"/>
  <c r="AA623" i="25"/>
  <c r="Z623" i="25"/>
  <c r="AA622" i="25"/>
  <c r="Z622" i="25"/>
  <c r="AA621" i="25"/>
  <c r="Z621" i="25"/>
  <c r="AA620" i="25"/>
  <c r="Z620" i="25"/>
  <c r="AA619" i="25"/>
  <c r="Z619" i="25"/>
  <c r="AA618" i="25"/>
  <c r="Z618" i="25"/>
  <c r="AA617" i="25"/>
  <c r="Z617" i="25"/>
  <c r="AA616" i="25"/>
  <c r="Z616" i="25"/>
  <c r="AA615" i="25"/>
  <c r="Z615" i="25"/>
  <c r="AA614" i="25"/>
  <c r="Z614" i="25"/>
  <c r="AA613" i="25"/>
  <c r="Z613" i="25"/>
  <c r="AA612" i="25"/>
  <c r="Z612" i="25"/>
  <c r="AA611" i="25"/>
  <c r="Z611" i="25"/>
  <c r="AA610" i="25"/>
  <c r="Z610" i="25"/>
  <c r="AA609" i="25"/>
  <c r="Z609" i="25"/>
  <c r="AA608" i="25"/>
  <c r="Z608" i="25"/>
  <c r="AA607" i="25"/>
  <c r="Z607" i="25"/>
  <c r="AA604" i="25"/>
  <c r="AA605" i="25"/>
  <c r="AA606" i="25"/>
  <c r="AA603" i="25"/>
  <c r="Z604" i="25"/>
  <c r="Z605" i="25"/>
  <c r="Z606" i="25"/>
  <c r="Z603" i="25"/>
  <c r="O606" i="25"/>
  <c r="O607" i="25"/>
  <c r="O608" i="25"/>
  <c r="O609" i="25"/>
  <c r="O610" i="25"/>
  <c r="O611" i="25"/>
  <c r="O612" i="25"/>
  <c r="O613" i="25"/>
  <c r="O614" i="25"/>
  <c r="O615" i="25"/>
  <c r="O616" i="25"/>
  <c r="O617" i="25"/>
  <c r="O618" i="25"/>
  <c r="O619" i="25"/>
  <c r="O620" i="25"/>
  <c r="O621" i="25"/>
  <c r="O622" i="25"/>
  <c r="O623" i="25"/>
  <c r="O624" i="25"/>
  <c r="O625" i="25"/>
  <c r="O626" i="25"/>
  <c r="O627" i="25"/>
  <c r="O628" i="25"/>
  <c r="O629" i="25"/>
  <c r="O630" i="25"/>
  <c r="O631" i="25"/>
  <c r="O632" i="25"/>
  <c r="O633" i="25"/>
  <c r="O634" i="25"/>
  <c r="O635" i="25"/>
  <c r="O636" i="25"/>
  <c r="O637" i="25"/>
  <c r="O638" i="25"/>
  <c r="O639" i="25"/>
  <c r="O640" i="25"/>
  <c r="O641" i="25"/>
  <c r="O642" i="25"/>
  <c r="O643" i="25"/>
  <c r="O644" i="25"/>
  <c r="O645" i="25"/>
  <c r="O646" i="25"/>
  <c r="O647" i="25"/>
  <c r="O648" i="25"/>
  <c r="O649" i="25"/>
  <c r="O650" i="25"/>
  <c r="O651" i="25"/>
  <c r="O652" i="25"/>
  <c r="O653" i="25"/>
  <c r="O654" i="25"/>
  <c r="O655" i="25"/>
  <c r="O656" i="25"/>
  <c r="O657" i="25"/>
  <c r="O658" i="25"/>
  <c r="O659" i="25"/>
  <c r="O660" i="25"/>
  <c r="O661" i="25"/>
  <c r="O662" i="25"/>
  <c r="O663" i="25"/>
  <c r="O664" i="25"/>
  <c r="O665" i="25"/>
  <c r="O666" i="25"/>
  <c r="O667" i="25"/>
  <c r="O668" i="25"/>
  <c r="O669" i="25"/>
  <c r="O670" i="25"/>
  <c r="O671" i="25"/>
  <c r="O672" i="25"/>
  <c r="O673" i="25"/>
  <c r="O674" i="25"/>
  <c r="O675" i="25"/>
  <c r="O676" i="25"/>
  <c r="O677" i="25"/>
  <c r="O678" i="25"/>
  <c r="O679" i="25"/>
  <c r="O680" i="25"/>
  <c r="O681" i="25"/>
  <c r="O682" i="25"/>
  <c r="O683" i="25"/>
  <c r="O684" i="25"/>
  <c r="O685" i="25"/>
  <c r="O686" i="25"/>
  <c r="O687" i="25"/>
  <c r="O688" i="25"/>
  <c r="O689" i="25"/>
  <c r="O690" i="25"/>
  <c r="O691" i="25"/>
  <c r="O692" i="25"/>
  <c r="O693" i="25"/>
  <c r="O694" i="25"/>
  <c r="O695" i="25"/>
  <c r="O696" i="25"/>
  <c r="O697" i="25"/>
  <c r="O698" i="25"/>
  <c r="O699" i="25"/>
  <c r="O700" i="25"/>
  <c r="O701" i="25"/>
  <c r="O702" i="25"/>
  <c r="Q702" i="25"/>
  <c r="P702" i="25"/>
  <c r="Q701" i="25"/>
  <c r="P701" i="25"/>
  <c r="Q700" i="25"/>
  <c r="P700" i="25"/>
  <c r="Q699" i="25"/>
  <c r="P699" i="25"/>
  <c r="Q698" i="25"/>
  <c r="P698" i="25"/>
  <c r="Q697" i="25"/>
  <c r="P697" i="25"/>
  <c r="Q696" i="25"/>
  <c r="P696" i="25"/>
  <c r="Q695" i="25"/>
  <c r="P695" i="25"/>
  <c r="Q694" i="25"/>
  <c r="P694" i="25"/>
  <c r="Q693" i="25"/>
  <c r="P693" i="25"/>
  <c r="Q692" i="25"/>
  <c r="P692" i="25"/>
  <c r="Q691" i="25"/>
  <c r="P691" i="25"/>
  <c r="Q690" i="25"/>
  <c r="P690" i="25"/>
  <c r="Q689" i="25"/>
  <c r="P689" i="25"/>
  <c r="Q688" i="25"/>
  <c r="P688" i="25"/>
  <c r="Q687" i="25"/>
  <c r="P687" i="25"/>
  <c r="Q686" i="25"/>
  <c r="P686" i="25"/>
  <c r="Q685" i="25"/>
  <c r="P685" i="25"/>
  <c r="Q684" i="25"/>
  <c r="P684" i="25"/>
  <c r="Q683" i="25"/>
  <c r="P683" i="25"/>
  <c r="Q682" i="25"/>
  <c r="P682" i="25"/>
  <c r="Q681" i="25"/>
  <c r="P681" i="25"/>
  <c r="Q680" i="25"/>
  <c r="P680" i="25"/>
  <c r="Q679" i="25"/>
  <c r="P679" i="25"/>
  <c r="Q678" i="25"/>
  <c r="P678" i="25"/>
  <c r="Q677" i="25"/>
  <c r="P677" i="25"/>
  <c r="Q676" i="25"/>
  <c r="P676" i="25"/>
  <c r="Q675" i="25"/>
  <c r="P675" i="25"/>
  <c r="Q674" i="25"/>
  <c r="P674" i="25"/>
  <c r="Q673" i="25"/>
  <c r="P673" i="25"/>
  <c r="Q672" i="25"/>
  <c r="P672" i="25"/>
  <c r="Q671" i="25"/>
  <c r="P671" i="25"/>
  <c r="Q670" i="25"/>
  <c r="P670" i="25"/>
  <c r="Q669" i="25"/>
  <c r="P669" i="25"/>
  <c r="Q668" i="25"/>
  <c r="P668" i="25"/>
  <c r="Q667" i="25"/>
  <c r="P667" i="25"/>
  <c r="Q666" i="25"/>
  <c r="P666" i="25"/>
  <c r="Q665" i="25"/>
  <c r="P665" i="25"/>
  <c r="Q664" i="25"/>
  <c r="P664" i="25"/>
  <c r="Q663" i="25"/>
  <c r="P663" i="25"/>
  <c r="Q662" i="25"/>
  <c r="P662" i="25"/>
  <c r="Q661" i="25"/>
  <c r="P661" i="25"/>
  <c r="Q660" i="25"/>
  <c r="P660" i="25"/>
  <c r="Q659" i="25"/>
  <c r="P659" i="25"/>
  <c r="Q658" i="25"/>
  <c r="P658" i="25"/>
  <c r="Q657" i="25"/>
  <c r="P657" i="25"/>
  <c r="Q656" i="25"/>
  <c r="P656" i="25"/>
  <c r="Q655" i="25"/>
  <c r="P655" i="25"/>
  <c r="Q654" i="25"/>
  <c r="P654" i="25"/>
  <c r="Q653" i="25"/>
  <c r="P653" i="25"/>
  <c r="Q652" i="25"/>
  <c r="P652" i="25"/>
  <c r="Q651" i="25"/>
  <c r="P651" i="25"/>
  <c r="Q650" i="25"/>
  <c r="P650" i="25"/>
  <c r="Q649" i="25"/>
  <c r="P649" i="25"/>
  <c r="Q648" i="25"/>
  <c r="P648" i="25"/>
  <c r="Q647" i="25"/>
  <c r="P647" i="25"/>
  <c r="Q646" i="25"/>
  <c r="P646" i="25"/>
  <c r="Q645" i="25"/>
  <c r="P645" i="25"/>
  <c r="Q644" i="25"/>
  <c r="P644" i="25"/>
  <c r="Q643" i="25"/>
  <c r="P643" i="25"/>
  <c r="Q642" i="25"/>
  <c r="P642" i="25"/>
  <c r="Q641" i="25"/>
  <c r="P641" i="25"/>
  <c r="Q640" i="25"/>
  <c r="P640" i="25"/>
  <c r="Q639" i="25"/>
  <c r="P639" i="25"/>
  <c r="Q638" i="25"/>
  <c r="P638" i="25"/>
  <c r="Q637" i="25"/>
  <c r="P637" i="25"/>
  <c r="Q636" i="25"/>
  <c r="P636" i="25"/>
  <c r="Q635" i="25"/>
  <c r="P635" i="25"/>
  <c r="Q634" i="25"/>
  <c r="P634" i="25"/>
  <c r="Q633" i="25"/>
  <c r="P633" i="25"/>
  <c r="Q632" i="25"/>
  <c r="P632" i="25"/>
  <c r="Q631" i="25"/>
  <c r="P631" i="25"/>
  <c r="Q630" i="25"/>
  <c r="P630" i="25"/>
  <c r="Q629" i="25"/>
  <c r="P629" i="25"/>
  <c r="Q628" i="25"/>
  <c r="P628" i="25"/>
  <c r="Q627" i="25"/>
  <c r="P627" i="25"/>
  <c r="Q626" i="25"/>
  <c r="P626" i="25"/>
  <c r="Q625" i="25"/>
  <c r="P625" i="25"/>
  <c r="Q624" i="25"/>
  <c r="P624" i="25"/>
  <c r="Q623" i="25"/>
  <c r="P623" i="25"/>
  <c r="Q622" i="25"/>
  <c r="P622" i="25"/>
  <c r="Q621" i="25"/>
  <c r="P621" i="25"/>
  <c r="Q620" i="25"/>
  <c r="P620" i="25"/>
  <c r="Q619" i="25"/>
  <c r="P619" i="25"/>
  <c r="Q618" i="25"/>
  <c r="P618" i="25"/>
  <c r="Q617" i="25"/>
  <c r="P617" i="25"/>
  <c r="Q616" i="25"/>
  <c r="P616" i="25"/>
  <c r="Q615" i="25"/>
  <c r="P615" i="25"/>
  <c r="Q614" i="25"/>
  <c r="P614" i="25"/>
  <c r="Q613" i="25"/>
  <c r="P613" i="25"/>
  <c r="Q612" i="25"/>
  <c r="P612" i="25"/>
  <c r="Q611" i="25"/>
  <c r="P611" i="25"/>
  <c r="Q610" i="25"/>
  <c r="P610" i="25"/>
  <c r="Q609" i="25"/>
  <c r="P609" i="25"/>
  <c r="Q608" i="25"/>
  <c r="P608" i="25"/>
  <c r="Q607" i="25"/>
  <c r="P607" i="25"/>
  <c r="Q606" i="25"/>
  <c r="P606" i="25"/>
  <c r="Q605" i="25"/>
  <c r="P605" i="25"/>
  <c r="Q604" i="25"/>
  <c r="P604" i="25"/>
  <c r="Q603" i="25"/>
  <c r="P603" i="25"/>
  <c r="B6" i="18"/>
  <c r="L6" i="18"/>
  <c r="F8" i="26"/>
  <c r="F48" i="26"/>
  <c r="F7" i="26"/>
  <c r="C3" i="28"/>
  <c r="C2" i="28"/>
  <c r="E7" i="26"/>
  <c r="E8" i="26"/>
  <c r="F36" i="26"/>
  <c r="B8" i="26"/>
  <c r="B48" i="26"/>
  <c r="D8" i="26"/>
  <c r="D48" i="26"/>
  <c r="D7" i="26"/>
  <c r="B7" i="26"/>
  <c r="E36" i="26"/>
  <c r="E48" i="26"/>
  <c r="D36" i="26"/>
  <c r="N598" i="25"/>
  <c r="G601" i="25"/>
  <c r="C601" i="25"/>
  <c r="I105" i="26"/>
  <c r="H105" i="26"/>
  <c r="E105" i="26"/>
  <c r="F105" i="26"/>
  <c r="I104" i="26"/>
  <c r="H104" i="26"/>
  <c r="E104" i="26"/>
  <c r="F104" i="26"/>
  <c r="I103" i="26"/>
  <c r="H103" i="26"/>
  <c r="E103" i="26"/>
  <c r="F103" i="26"/>
  <c r="I102" i="26"/>
  <c r="H102" i="26"/>
  <c r="E102" i="26"/>
  <c r="F102" i="26"/>
  <c r="I101" i="26"/>
  <c r="H101" i="26"/>
  <c r="E101" i="26"/>
  <c r="F101" i="26"/>
  <c r="I100" i="26"/>
  <c r="H100" i="26"/>
  <c r="E100" i="26"/>
  <c r="F100" i="26"/>
  <c r="I99" i="26"/>
  <c r="H99" i="26"/>
  <c r="E99" i="26"/>
  <c r="F99" i="26"/>
  <c r="I98" i="26"/>
  <c r="H98" i="26"/>
  <c r="E98" i="26"/>
  <c r="F98" i="26"/>
  <c r="I97" i="26"/>
  <c r="H97" i="26"/>
  <c r="E97" i="26"/>
  <c r="F97" i="26"/>
  <c r="I96" i="26"/>
  <c r="H96" i="26"/>
  <c r="E96" i="26"/>
  <c r="F96" i="26"/>
  <c r="I95" i="26"/>
  <c r="H95" i="26"/>
  <c r="E95" i="26"/>
  <c r="F95" i="26"/>
  <c r="I94" i="26"/>
  <c r="H94" i="26"/>
  <c r="E94" i="26"/>
  <c r="F94" i="26"/>
  <c r="I93" i="26"/>
  <c r="H93" i="26"/>
  <c r="E93" i="26"/>
  <c r="F93" i="26"/>
  <c r="I92" i="26"/>
  <c r="H92" i="26"/>
  <c r="E92" i="26"/>
  <c r="F92" i="26"/>
  <c r="I91" i="26"/>
  <c r="H91" i="26"/>
  <c r="E91" i="26"/>
  <c r="F91" i="26"/>
  <c r="I90" i="26"/>
  <c r="H90" i="26"/>
  <c r="E90" i="26"/>
  <c r="F90" i="26"/>
  <c r="I89" i="26"/>
  <c r="H89" i="26"/>
  <c r="E89" i="26"/>
  <c r="F89" i="26"/>
  <c r="I88" i="26"/>
  <c r="H88" i="26"/>
  <c r="E88" i="26"/>
  <c r="F88" i="26"/>
  <c r="I87" i="26"/>
  <c r="H87" i="26"/>
  <c r="E87" i="26"/>
  <c r="F87" i="26"/>
  <c r="I86" i="26"/>
  <c r="H86" i="26"/>
  <c r="E86" i="26"/>
  <c r="F86" i="26"/>
  <c r="I85" i="26"/>
  <c r="H85" i="26"/>
  <c r="E85" i="26"/>
  <c r="F85" i="26"/>
  <c r="I84" i="26"/>
  <c r="H84" i="26"/>
  <c r="E84" i="26"/>
  <c r="F84" i="26"/>
  <c r="I83" i="26"/>
  <c r="H83" i="26"/>
  <c r="E83" i="26"/>
  <c r="F83" i="26"/>
  <c r="I82" i="26"/>
  <c r="H82" i="26"/>
  <c r="E82" i="26"/>
  <c r="F82" i="26"/>
  <c r="I81" i="26"/>
  <c r="H81" i="26"/>
  <c r="E81" i="26"/>
  <c r="F81" i="26"/>
  <c r="I80" i="26"/>
  <c r="H80" i="26"/>
  <c r="E80" i="26"/>
  <c r="F80" i="26"/>
  <c r="I79" i="26"/>
  <c r="H79" i="26"/>
  <c r="E79" i="26"/>
  <c r="F79" i="26"/>
  <c r="I78" i="26"/>
  <c r="H78" i="26"/>
  <c r="E78" i="26"/>
  <c r="F78" i="26"/>
  <c r="I77" i="26"/>
  <c r="H77" i="26"/>
  <c r="E77" i="26"/>
  <c r="F77" i="26"/>
  <c r="I76" i="26"/>
  <c r="H76" i="26"/>
  <c r="E76" i="26"/>
  <c r="F76" i="26"/>
  <c r="I75" i="26"/>
  <c r="H75" i="26"/>
  <c r="E75" i="26"/>
  <c r="F75" i="26"/>
  <c r="I74" i="26"/>
  <c r="H74" i="26"/>
  <c r="E74" i="26"/>
  <c r="F74" i="26"/>
  <c r="I73" i="26"/>
  <c r="H73" i="26"/>
  <c r="E73" i="26"/>
  <c r="F73" i="26"/>
  <c r="I72" i="26"/>
  <c r="H72" i="26"/>
  <c r="E72" i="26"/>
  <c r="F72" i="26"/>
  <c r="I71" i="26"/>
  <c r="H71" i="26"/>
  <c r="E71" i="26"/>
  <c r="F71" i="26"/>
  <c r="I70" i="26"/>
  <c r="H70" i="26"/>
  <c r="E70" i="26"/>
  <c r="F70" i="26"/>
  <c r="I69" i="26"/>
  <c r="H69" i="26"/>
  <c r="E69" i="26"/>
  <c r="F69" i="26"/>
  <c r="I68" i="26"/>
  <c r="H68" i="26"/>
  <c r="E68" i="26"/>
  <c r="F68" i="26"/>
  <c r="I67" i="26"/>
  <c r="H67" i="26"/>
  <c r="E67" i="26"/>
  <c r="F67" i="26"/>
  <c r="I66" i="26"/>
  <c r="H66" i="26"/>
  <c r="E66" i="26"/>
  <c r="F66" i="26"/>
  <c r="I65" i="26"/>
  <c r="H65" i="26"/>
  <c r="E65" i="26"/>
  <c r="F65" i="26"/>
  <c r="I64" i="26"/>
  <c r="H64" i="26"/>
  <c r="E64" i="26"/>
  <c r="F64" i="26"/>
  <c r="I63" i="26"/>
  <c r="H63" i="26"/>
  <c r="E63" i="26"/>
  <c r="F63" i="26"/>
  <c r="I62" i="26"/>
  <c r="H62" i="26"/>
  <c r="E62" i="26"/>
  <c r="F62" i="26"/>
  <c r="I61" i="26"/>
  <c r="H61" i="26"/>
  <c r="E61" i="26"/>
  <c r="F61" i="26"/>
  <c r="I60" i="26"/>
  <c r="H60" i="26"/>
  <c r="E60" i="26"/>
  <c r="F60" i="26"/>
  <c r="I59" i="26"/>
  <c r="H59" i="26"/>
  <c r="E59" i="26"/>
  <c r="F59" i="26"/>
  <c r="I58" i="26"/>
  <c r="H58" i="26"/>
  <c r="E58" i="26"/>
  <c r="F58" i="26"/>
  <c r="I57" i="26"/>
  <c r="H57" i="26"/>
  <c r="E57" i="26"/>
  <c r="F57" i="26"/>
  <c r="I56" i="26"/>
  <c r="H56" i="26"/>
  <c r="E56" i="26"/>
  <c r="F56" i="26"/>
  <c r="I55" i="26"/>
  <c r="H55" i="26"/>
  <c r="E55" i="26"/>
  <c r="F55" i="26"/>
  <c r="I54" i="26"/>
  <c r="H54" i="26"/>
  <c r="E54" i="26"/>
  <c r="F54" i="26"/>
  <c r="I53" i="26"/>
  <c r="H53" i="26"/>
  <c r="E53" i="26"/>
  <c r="F53" i="26"/>
  <c r="I52" i="26"/>
  <c r="H52" i="26"/>
  <c r="E52" i="26"/>
  <c r="F52" i="26"/>
  <c r="I51" i="26"/>
  <c r="H51" i="26"/>
  <c r="E51" i="26"/>
  <c r="F51" i="26"/>
  <c r="I50" i="26"/>
  <c r="H50" i="26"/>
  <c r="E50" i="26"/>
  <c r="F50" i="26"/>
  <c r="I49" i="26"/>
  <c r="H49" i="26"/>
  <c r="E49" i="26"/>
  <c r="F49" i="26"/>
  <c r="I48" i="26"/>
  <c r="H48" i="26"/>
  <c r="I47" i="26"/>
  <c r="H47" i="26"/>
  <c r="E47" i="26"/>
  <c r="F47" i="26"/>
  <c r="I46" i="26"/>
  <c r="H46" i="26"/>
  <c r="E46" i="26"/>
  <c r="F46" i="26"/>
  <c r="I45" i="26"/>
  <c r="H45" i="26"/>
  <c r="E45" i="26"/>
  <c r="F45" i="26"/>
  <c r="I44" i="26"/>
  <c r="H44" i="26"/>
  <c r="E44" i="26"/>
  <c r="F44" i="26"/>
  <c r="I43" i="26"/>
  <c r="H43" i="26"/>
  <c r="E43" i="26"/>
  <c r="F43" i="26"/>
  <c r="I42" i="26"/>
  <c r="H42" i="26"/>
  <c r="E42" i="26"/>
  <c r="F42" i="26"/>
  <c r="I41" i="26"/>
  <c r="H41" i="26"/>
  <c r="E41" i="26"/>
  <c r="F41" i="26"/>
  <c r="I40" i="26"/>
  <c r="H40" i="26"/>
  <c r="E40" i="26"/>
  <c r="F40" i="26"/>
  <c r="I39" i="26"/>
  <c r="H39" i="26"/>
  <c r="E39" i="26"/>
  <c r="F39" i="26"/>
  <c r="I38" i="26"/>
  <c r="H38" i="26"/>
  <c r="E38" i="26"/>
  <c r="F38" i="26"/>
  <c r="I37" i="26"/>
  <c r="H37" i="26"/>
  <c r="E37" i="26"/>
  <c r="F37" i="26"/>
  <c r="I36" i="26"/>
  <c r="H36" i="26"/>
  <c r="I35" i="26"/>
  <c r="H35" i="26"/>
  <c r="E35" i="26"/>
  <c r="F35" i="26"/>
  <c r="I34" i="26"/>
  <c r="H34" i="26"/>
  <c r="E34" i="26"/>
  <c r="F34" i="26"/>
  <c r="I33" i="26"/>
  <c r="H33" i="26"/>
  <c r="E33" i="26"/>
  <c r="F33" i="26"/>
  <c r="I32" i="26"/>
  <c r="H32" i="26"/>
  <c r="E32" i="26"/>
  <c r="F32" i="26"/>
  <c r="I31" i="26"/>
  <c r="H31" i="26"/>
  <c r="E31" i="26"/>
  <c r="F31" i="26"/>
  <c r="I30" i="26"/>
  <c r="H30" i="26"/>
  <c r="E30" i="26"/>
  <c r="F30" i="26"/>
  <c r="I29" i="26"/>
  <c r="H29" i="26"/>
  <c r="E29" i="26"/>
  <c r="F29" i="26"/>
  <c r="I28" i="26"/>
  <c r="H28" i="26"/>
  <c r="E28" i="26"/>
  <c r="F28" i="26"/>
  <c r="I27" i="26"/>
  <c r="H27" i="26"/>
  <c r="E27" i="26"/>
  <c r="F27" i="26"/>
  <c r="I26" i="26"/>
  <c r="H26" i="26"/>
  <c r="E26" i="26"/>
  <c r="F26" i="26"/>
  <c r="I25" i="26"/>
  <c r="H25" i="26"/>
  <c r="E25" i="26"/>
  <c r="F25" i="26"/>
  <c r="I24" i="26"/>
  <c r="H24" i="26"/>
  <c r="E24" i="26"/>
  <c r="F24" i="26"/>
  <c r="I23" i="26"/>
  <c r="H23" i="26"/>
  <c r="E23" i="26"/>
  <c r="F23" i="26"/>
  <c r="I22" i="26"/>
  <c r="H22" i="26"/>
  <c r="E22" i="26"/>
  <c r="F22" i="26"/>
  <c r="I21" i="26"/>
  <c r="H21" i="26"/>
  <c r="E21" i="26"/>
  <c r="F21" i="26"/>
  <c r="I20" i="26"/>
  <c r="H20" i="26"/>
  <c r="I19" i="26"/>
  <c r="H19" i="26"/>
  <c r="I18" i="26"/>
  <c r="H18" i="26"/>
  <c r="E18" i="26"/>
  <c r="F18" i="26"/>
  <c r="I17" i="26"/>
  <c r="H17" i="26"/>
  <c r="E17" i="26"/>
  <c r="F17" i="26"/>
  <c r="I16" i="26"/>
  <c r="H16" i="26"/>
  <c r="I15" i="26"/>
  <c r="H15" i="26"/>
  <c r="E15" i="26"/>
  <c r="F15" i="26"/>
  <c r="I14" i="26"/>
  <c r="H14" i="26"/>
  <c r="I13" i="26"/>
  <c r="H13" i="26"/>
  <c r="I12" i="26"/>
  <c r="H12" i="26"/>
  <c r="E12" i="26"/>
  <c r="F12" i="26"/>
  <c r="I11" i="26"/>
  <c r="H11" i="26"/>
  <c r="E11" i="26"/>
  <c r="F11" i="26"/>
  <c r="I10" i="26"/>
  <c r="H10" i="26"/>
  <c r="E10" i="26"/>
  <c r="F10" i="26"/>
  <c r="I9" i="26"/>
  <c r="H9" i="26"/>
  <c r="E9" i="26"/>
  <c r="F9" i="26"/>
  <c r="I8" i="26"/>
  <c r="H8" i="26"/>
  <c r="I7" i="26"/>
  <c r="H7" i="26"/>
  <c r="H6" i="26"/>
  <c r="G481" i="25"/>
  <c r="C481" i="25"/>
  <c r="G361" i="25"/>
  <c r="C361" i="25"/>
  <c r="G241" i="25"/>
  <c r="C241" i="25"/>
  <c r="G121" i="25"/>
  <c r="C121" i="25"/>
  <c r="N95" i="25"/>
  <c r="N94" i="25"/>
  <c r="N93" i="25"/>
  <c r="N92" i="25"/>
  <c r="N91" i="25"/>
  <c r="N90" i="25"/>
  <c r="N89" i="25"/>
  <c r="N88" i="25"/>
  <c r="N87" i="25"/>
  <c r="N86" i="25"/>
  <c r="N85" i="25"/>
  <c r="N84" i="25"/>
  <c r="N83" i="25"/>
  <c r="N82" i="25"/>
  <c r="N81" i="25"/>
  <c r="N80" i="25"/>
  <c r="N79" i="25"/>
  <c r="N78" i="25"/>
  <c r="N77" i="25"/>
  <c r="N76" i="25"/>
  <c r="N75" i="25"/>
  <c r="N74" i="25"/>
  <c r="N73" i="25"/>
  <c r="N72" i="25"/>
  <c r="N71" i="25"/>
  <c r="N70" i="25"/>
  <c r="N69" i="25"/>
  <c r="N68" i="25"/>
  <c r="N67" i="25"/>
  <c r="N66" i="25"/>
  <c r="N65" i="25"/>
  <c r="N64" i="25"/>
  <c r="N63" i="25"/>
  <c r="N62" i="25"/>
  <c r="N61" i="25"/>
  <c r="N60" i="25"/>
  <c r="N59" i="25"/>
  <c r="N58" i="25"/>
  <c r="N57" i="25"/>
  <c r="N56" i="25"/>
  <c r="N55" i="25"/>
  <c r="N54" i="25"/>
  <c r="N53" i="25"/>
  <c r="N52" i="25"/>
  <c r="N51" i="25"/>
  <c r="N50" i="25"/>
  <c r="N49" i="25"/>
  <c r="N48" i="25"/>
  <c r="N47" i="25"/>
  <c r="N19" i="25"/>
  <c r="N42" i="25"/>
  <c r="N18" i="25"/>
  <c r="N13" i="25"/>
  <c r="N41" i="25"/>
  <c r="N20" i="25"/>
  <c r="N37" i="25"/>
  <c r="N36" i="25"/>
  <c r="N21" i="25"/>
  <c r="N25" i="25"/>
  <c r="N34" i="25"/>
  <c r="N40" i="25"/>
  <c r="N12" i="25"/>
  <c r="N27" i="25"/>
  <c r="N16" i="25"/>
  <c r="N10" i="25"/>
  <c r="N7" i="25"/>
  <c r="N5" i="25"/>
  <c r="N8" i="25"/>
  <c r="N15" i="25"/>
  <c r="N4" i="25"/>
  <c r="N29" i="25"/>
  <c r="N14" i="25"/>
  <c r="N28" i="25"/>
  <c r="N39" i="25"/>
  <c r="N17" i="25"/>
  <c r="N9" i="25"/>
  <c r="N11" i="25"/>
  <c r="N33" i="25"/>
  <c r="N30" i="25"/>
  <c r="N23" i="25"/>
  <c r="N22" i="25"/>
  <c r="N35" i="25"/>
  <c r="N46" i="25"/>
  <c r="N43" i="25"/>
  <c r="N24" i="25"/>
  <c r="N45" i="25"/>
  <c r="N26" i="25"/>
  <c r="N31" i="25"/>
  <c r="N6" i="25"/>
  <c r="N32" i="25"/>
  <c r="N44" i="25"/>
  <c r="N38" i="25"/>
  <c r="BG2" i="25"/>
  <c r="BC2" i="25"/>
  <c r="CG2" i="25"/>
  <c r="CC2" i="25"/>
  <c r="DG2" i="25"/>
  <c r="DC2" i="25"/>
  <c r="AG2" i="25"/>
  <c r="AC2" i="25"/>
  <c r="A33" i="18"/>
  <c r="F2" i="26"/>
  <c r="D105" i="26"/>
  <c r="D104" i="26"/>
  <c r="D103" i="26"/>
  <c r="D102" i="26"/>
  <c r="D101" i="26"/>
  <c r="D100" i="26"/>
  <c r="D99" i="26"/>
  <c r="D98" i="26"/>
  <c r="D97" i="26"/>
  <c r="D96" i="26"/>
  <c r="D95" i="26"/>
  <c r="D94" i="26"/>
  <c r="D93" i="26"/>
  <c r="D92" i="26"/>
  <c r="D91" i="26"/>
  <c r="D90" i="26"/>
  <c r="D89" i="26"/>
  <c r="D88" i="26"/>
  <c r="D87" i="26"/>
  <c r="D86" i="26"/>
  <c r="D85" i="26"/>
  <c r="D84" i="26"/>
  <c r="D83" i="26"/>
  <c r="D82" i="26"/>
  <c r="D81" i="26"/>
  <c r="D80" i="26"/>
  <c r="D79" i="26"/>
  <c r="D78" i="26"/>
  <c r="D77" i="26"/>
  <c r="D76" i="26"/>
  <c r="D75" i="26"/>
  <c r="D74" i="26"/>
  <c r="D73" i="26"/>
  <c r="D72" i="26"/>
  <c r="D71" i="26"/>
  <c r="D70" i="26"/>
  <c r="D69" i="26"/>
  <c r="D68" i="26"/>
  <c r="D67" i="26"/>
  <c r="D66" i="26"/>
  <c r="D65" i="26"/>
  <c r="D64" i="26"/>
  <c r="D63" i="26"/>
  <c r="D62" i="26"/>
  <c r="D61" i="26"/>
  <c r="D60" i="26"/>
  <c r="D59" i="26"/>
  <c r="D58" i="26"/>
  <c r="D57" i="26"/>
  <c r="D56" i="26"/>
  <c r="D55" i="26"/>
  <c r="D54" i="26"/>
  <c r="D53" i="26"/>
  <c r="D52" i="26"/>
  <c r="D51" i="26"/>
  <c r="D50" i="26"/>
  <c r="D49" i="26"/>
  <c r="D47" i="26"/>
  <c r="D46" i="26"/>
  <c r="D45" i="26"/>
  <c r="D44" i="26"/>
  <c r="D43" i="26"/>
  <c r="D42" i="26"/>
  <c r="D41" i="26"/>
  <c r="D40" i="26"/>
  <c r="D39" i="26"/>
  <c r="D38" i="26"/>
  <c r="D37" i="26"/>
  <c r="D35" i="26"/>
  <c r="D34" i="26"/>
  <c r="D33" i="26"/>
  <c r="D32" i="26"/>
  <c r="D31" i="26"/>
  <c r="D30" i="26"/>
  <c r="D29" i="26"/>
  <c r="D28" i="26"/>
  <c r="D27" i="26"/>
  <c r="D26" i="26"/>
  <c r="D25" i="26"/>
  <c r="D24" i="26"/>
  <c r="D23" i="26"/>
  <c r="D22" i="26"/>
  <c r="D21" i="26"/>
  <c r="D18" i="26"/>
  <c r="D17" i="26"/>
  <c r="D15" i="26"/>
  <c r="D12" i="26"/>
  <c r="D11" i="26"/>
  <c r="D10" i="26"/>
  <c r="D9" i="26"/>
  <c r="D6" i="26"/>
  <c r="C7" i="26"/>
  <c r="C8" i="26"/>
  <c r="C9" i="26"/>
  <c r="C10" i="26"/>
  <c r="C11" i="26"/>
  <c r="C12" i="26"/>
  <c r="C13" i="26"/>
  <c r="C14" i="26"/>
  <c r="C15" i="26"/>
  <c r="C16" i="26"/>
  <c r="C17" i="26"/>
  <c r="C18" i="26"/>
  <c r="C19" i="26"/>
  <c r="C20" i="26"/>
  <c r="C21" i="26"/>
  <c r="C22" i="26"/>
  <c r="C23" i="26"/>
  <c r="C24" i="26"/>
  <c r="C25" i="26"/>
  <c r="C26" i="26"/>
  <c r="C27" i="26"/>
  <c r="C28" i="26"/>
  <c r="C29" i="26"/>
  <c r="C30" i="26"/>
  <c r="C31" i="26"/>
  <c r="C32" i="26"/>
  <c r="C33" i="26"/>
  <c r="C34" i="26"/>
  <c r="C35" i="26"/>
  <c r="C36" i="26"/>
  <c r="C37" i="26"/>
  <c r="C38" i="26"/>
  <c r="C39" i="26"/>
  <c r="C40" i="26"/>
  <c r="C41" i="26"/>
  <c r="C42" i="26"/>
  <c r="C43" i="26"/>
  <c r="C44" i="26"/>
  <c r="C45" i="26"/>
  <c r="C46" i="26"/>
  <c r="C47" i="26"/>
  <c r="C48" i="26"/>
  <c r="C49" i="26"/>
  <c r="C50" i="26"/>
  <c r="C51" i="26"/>
  <c r="C52" i="26"/>
  <c r="C53" i="26"/>
  <c r="C54" i="26"/>
  <c r="C55" i="26"/>
  <c r="C56" i="26"/>
  <c r="C57" i="26"/>
  <c r="C58" i="26"/>
  <c r="C59" i="26"/>
  <c r="C60" i="26"/>
  <c r="C61" i="26"/>
  <c r="C62" i="26"/>
  <c r="C63" i="26"/>
  <c r="C64" i="26"/>
  <c r="C65" i="26"/>
  <c r="C66" i="26"/>
  <c r="C67" i="26"/>
  <c r="C68" i="26"/>
  <c r="C69" i="26"/>
  <c r="C70" i="26"/>
  <c r="C71" i="26"/>
  <c r="C72" i="26"/>
  <c r="C73" i="26"/>
  <c r="C74" i="26"/>
  <c r="C75" i="26"/>
  <c r="C76" i="26"/>
  <c r="C77" i="26"/>
  <c r="C78" i="26"/>
  <c r="C79" i="26"/>
  <c r="C80" i="26"/>
  <c r="C81" i="26"/>
  <c r="C82" i="26"/>
  <c r="C83" i="26"/>
  <c r="C84" i="26"/>
  <c r="C85" i="26"/>
  <c r="C86" i="26"/>
  <c r="C87" i="26"/>
  <c r="C88" i="26"/>
  <c r="C89" i="26"/>
  <c r="C90" i="26"/>
  <c r="C91" i="26"/>
  <c r="C92" i="26"/>
  <c r="C93" i="26"/>
  <c r="C94" i="26"/>
  <c r="C95" i="26"/>
  <c r="C96" i="26"/>
  <c r="C97" i="26"/>
  <c r="C98" i="26"/>
  <c r="C99" i="26"/>
  <c r="C100" i="26"/>
  <c r="C101" i="26"/>
  <c r="C102" i="26"/>
  <c r="C103" i="26"/>
  <c r="C104" i="26"/>
  <c r="C105" i="26"/>
  <c r="C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7" i="26"/>
  <c r="B46" i="26"/>
  <c r="B45" i="26"/>
  <c r="B44" i="26"/>
  <c r="B43" i="26"/>
  <c r="B42" i="26"/>
  <c r="B41" i="26"/>
  <c r="B40" i="26"/>
  <c r="B39" i="26"/>
  <c r="B38" i="26"/>
  <c r="B37" i="26"/>
  <c r="B35" i="26"/>
  <c r="B34" i="26"/>
  <c r="B33" i="26"/>
  <c r="B32" i="26"/>
  <c r="B31" i="26"/>
  <c r="B30" i="26"/>
  <c r="B29" i="26"/>
  <c r="B28" i="26"/>
  <c r="B27" i="26"/>
  <c r="B26" i="26"/>
  <c r="B25" i="26"/>
  <c r="B24" i="26"/>
  <c r="B23" i="26"/>
  <c r="B22" i="26"/>
  <c r="B21" i="26"/>
  <c r="B18" i="26"/>
  <c r="B17" i="26"/>
  <c r="B15" i="26"/>
  <c r="B12" i="26"/>
  <c r="B11" i="26"/>
  <c r="B10" i="26"/>
  <c r="B9" i="26"/>
  <c r="B6" i="26"/>
  <c r="F6" i="26"/>
  <c r="E6" i="26"/>
  <c r="I6" i="26"/>
  <c r="B2" i="26"/>
  <c r="N103" i="25"/>
  <c r="N102" i="25"/>
  <c r="N101" i="25"/>
  <c r="N100" i="25"/>
  <c r="N99" i="25"/>
  <c r="N98" i="25"/>
  <c r="N97" i="25"/>
  <c r="N96" i="25"/>
  <c r="G2" i="25"/>
  <c r="C2" i="25"/>
  <c r="Q11" i="18"/>
  <c r="B20" i="18" s="1"/>
  <c r="Q17" i="18"/>
  <c r="AA6" i="22" s="1"/>
  <c r="Q15" i="18"/>
  <c r="AA5" i="22" s="1"/>
  <c r="Q13" i="18"/>
  <c r="B21" i="18" s="1"/>
  <c r="Q35" i="18"/>
  <c r="B30" i="18" s="1"/>
  <c r="Q33" i="18"/>
  <c r="B29" i="18" s="1"/>
  <c r="Q31" i="18"/>
  <c r="B28" i="18" s="1"/>
  <c r="F2" i="7"/>
  <c r="B2" i="7"/>
  <c r="G5" i="5"/>
  <c r="G6" i="5"/>
  <c r="G7" i="5"/>
  <c r="G8" i="5"/>
  <c r="G9" i="5"/>
  <c r="G10" i="5"/>
  <c r="G11" i="5"/>
  <c r="G12" i="5"/>
  <c r="G13" i="5"/>
  <c r="G14" i="5"/>
  <c r="G15" i="5"/>
  <c r="G16" i="5"/>
  <c r="G17" i="5"/>
  <c r="G18" i="5"/>
  <c r="G19" i="5"/>
  <c r="G20" i="5"/>
  <c r="G21" i="5"/>
  <c r="G22" i="5"/>
  <c r="G23" i="5"/>
  <c r="G24" i="5"/>
  <c r="G25" i="5"/>
  <c r="G4" i="5"/>
  <c r="Z6" i="22"/>
  <c r="Z5" i="22"/>
  <c r="Z4" i="22"/>
  <c r="Z3" i="22"/>
  <c r="W3" i="22"/>
  <c r="W4" i="22"/>
  <c r="W5" i="22"/>
  <c r="W6" i="22"/>
  <c r="W7" i="22"/>
  <c r="W8" i="22"/>
  <c r="W9" i="22"/>
  <c r="W10" i="22"/>
  <c r="W11" i="22"/>
  <c r="W12" i="22"/>
  <c r="W13" i="22"/>
  <c r="W14" i="22"/>
  <c r="W15" i="22"/>
  <c r="W16" i="22"/>
  <c r="W17" i="22"/>
  <c r="W18" i="22"/>
  <c r="W19" i="22"/>
  <c r="W20" i="22"/>
  <c r="W21" i="22"/>
  <c r="W22" i="22"/>
  <c r="W23" i="22"/>
  <c r="W24" i="22"/>
  <c r="W25" i="22"/>
  <c r="W26" i="22"/>
  <c r="W27" i="22"/>
  <c r="W28" i="22"/>
  <c r="W29" i="22"/>
  <c r="W30" i="22"/>
  <c r="W31" i="22"/>
  <c r="W32" i="22"/>
  <c r="W33" i="22"/>
  <c r="W34" i="22"/>
  <c r="W35" i="22"/>
  <c r="W36" i="22"/>
  <c r="W37" i="22"/>
  <c r="W38" i="22"/>
  <c r="W39" i="22"/>
  <c r="W40" i="22"/>
  <c r="W41" i="22"/>
  <c r="W42" i="22"/>
  <c r="W43" i="22"/>
  <c r="W44" i="22"/>
  <c r="W45" i="22"/>
  <c r="W46" i="22"/>
  <c r="W47" i="22"/>
  <c r="W48" i="22"/>
  <c r="W49" i="22"/>
  <c r="W50" i="22"/>
  <c r="W51" i="22"/>
  <c r="W52" i="22"/>
  <c r="W53" i="22"/>
  <c r="W54" i="22"/>
  <c r="W55" i="22"/>
  <c r="W56" i="22"/>
  <c r="W57" i="22"/>
  <c r="W58" i="22"/>
  <c r="W59" i="22"/>
  <c r="W60" i="22"/>
  <c r="W61" i="22"/>
  <c r="W62" i="22"/>
  <c r="W63" i="22"/>
  <c r="W64" i="22"/>
  <c r="W65" i="22"/>
  <c r="W66" i="22"/>
  <c r="W67" i="22"/>
  <c r="W68" i="22"/>
  <c r="W69" i="22"/>
  <c r="W70" i="22"/>
  <c r="W71" i="22"/>
  <c r="W72" i="22"/>
  <c r="W73" i="22"/>
  <c r="W74" i="22"/>
  <c r="W75" i="22"/>
  <c r="W76" i="22"/>
  <c r="W77" i="22"/>
  <c r="W78" i="22"/>
  <c r="W79" i="22"/>
  <c r="W80" i="22"/>
  <c r="W81" i="22"/>
  <c r="W82" i="22"/>
  <c r="W83" i="22"/>
  <c r="W84" i="22"/>
  <c r="W85" i="22"/>
  <c r="W86" i="22"/>
  <c r="W87" i="22"/>
  <c r="W88" i="22"/>
  <c r="W89" i="22"/>
  <c r="W90" i="22"/>
  <c r="W91" i="22"/>
  <c r="W92" i="22"/>
  <c r="W93" i="22"/>
  <c r="W94" i="22"/>
  <c r="W95" i="22"/>
  <c r="W96" i="22"/>
  <c r="W97" i="22"/>
  <c r="W98" i="22"/>
  <c r="W99" i="22"/>
  <c r="W100" i="22"/>
  <c r="W101" i="22"/>
  <c r="W102" i="22"/>
  <c r="U4" i="22"/>
  <c r="V4" i="22"/>
  <c r="U5" i="22"/>
  <c r="V5" i="22"/>
  <c r="U6" i="22"/>
  <c r="V6" i="22"/>
  <c r="U7" i="22"/>
  <c r="V7" i="22"/>
  <c r="U8" i="22"/>
  <c r="V8" i="22"/>
  <c r="U9" i="22"/>
  <c r="V9" i="22"/>
  <c r="U10" i="22"/>
  <c r="V10" i="22"/>
  <c r="U11" i="22"/>
  <c r="V11" i="22"/>
  <c r="U12" i="22"/>
  <c r="V12" i="22"/>
  <c r="U13" i="22"/>
  <c r="V13" i="22"/>
  <c r="U14" i="22"/>
  <c r="V14" i="22"/>
  <c r="U15" i="22"/>
  <c r="V15" i="22"/>
  <c r="U16" i="22"/>
  <c r="V16" i="22"/>
  <c r="U17" i="22"/>
  <c r="V17" i="22"/>
  <c r="U18" i="22"/>
  <c r="V18" i="22"/>
  <c r="U19" i="22"/>
  <c r="V19" i="22"/>
  <c r="U20" i="22"/>
  <c r="V20" i="22"/>
  <c r="U21" i="22"/>
  <c r="V21" i="22"/>
  <c r="U22" i="22"/>
  <c r="V22" i="22"/>
  <c r="U23" i="22"/>
  <c r="V23" i="22"/>
  <c r="U24" i="22"/>
  <c r="V24" i="22"/>
  <c r="U25" i="22"/>
  <c r="V25" i="22"/>
  <c r="U26" i="22"/>
  <c r="V26" i="22"/>
  <c r="U27" i="22"/>
  <c r="V27" i="22"/>
  <c r="U28" i="22"/>
  <c r="V28" i="22"/>
  <c r="U29" i="22"/>
  <c r="V29" i="22"/>
  <c r="U30" i="22"/>
  <c r="V30" i="22"/>
  <c r="U31" i="22"/>
  <c r="V31" i="22"/>
  <c r="U32" i="22"/>
  <c r="V32" i="22"/>
  <c r="U33" i="22"/>
  <c r="V33" i="22"/>
  <c r="U34" i="22"/>
  <c r="V34" i="22"/>
  <c r="U35" i="22"/>
  <c r="V35" i="22"/>
  <c r="U36" i="22"/>
  <c r="V36" i="22"/>
  <c r="U37" i="22"/>
  <c r="V37" i="22"/>
  <c r="U38" i="22"/>
  <c r="V38" i="22"/>
  <c r="U39" i="22"/>
  <c r="V39" i="22"/>
  <c r="U40" i="22"/>
  <c r="V40" i="22"/>
  <c r="U41" i="22"/>
  <c r="V41" i="22"/>
  <c r="U42" i="22"/>
  <c r="V42" i="22"/>
  <c r="U43" i="22"/>
  <c r="V43" i="22"/>
  <c r="U44" i="22"/>
  <c r="V44" i="22"/>
  <c r="U45" i="22"/>
  <c r="V45" i="22"/>
  <c r="U46" i="22"/>
  <c r="V46" i="22"/>
  <c r="U47" i="22"/>
  <c r="V47" i="22"/>
  <c r="U48" i="22"/>
  <c r="V48" i="22"/>
  <c r="U49" i="22"/>
  <c r="V49" i="22"/>
  <c r="U50" i="22"/>
  <c r="V50" i="22"/>
  <c r="U51" i="22"/>
  <c r="V51" i="22"/>
  <c r="U52" i="22"/>
  <c r="V52" i="22"/>
  <c r="U53" i="22"/>
  <c r="V53" i="22"/>
  <c r="U54" i="22"/>
  <c r="V54" i="22"/>
  <c r="U55" i="22"/>
  <c r="V55" i="22"/>
  <c r="U56" i="22"/>
  <c r="V56" i="22"/>
  <c r="U57" i="22"/>
  <c r="V57" i="22"/>
  <c r="U58" i="22"/>
  <c r="V58" i="22"/>
  <c r="U59" i="22"/>
  <c r="V59" i="22"/>
  <c r="U60" i="22"/>
  <c r="V60" i="22"/>
  <c r="U61" i="22"/>
  <c r="V61" i="22"/>
  <c r="U62" i="22"/>
  <c r="V62" i="22"/>
  <c r="U63" i="22"/>
  <c r="V63" i="22"/>
  <c r="U64" i="22"/>
  <c r="V64" i="22"/>
  <c r="U65" i="22"/>
  <c r="V65" i="22"/>
  <c r="U66" i="22"/>
  <c r="V66" i="22"/>
  <c r="U67" i="22"/>
  <c r="V67" i="22"/>
  <c r="U68" i="22"/>
  <c r="V68" i="22"/>
  <c r="U69" i="22"/>
  <c r="V69" i="22"/>
  <c r="U70" i="22"/>
  <c r="V70" i="22"/>
  <c r="U71" i="22"/>
  <c r="V71" i="22"/>
  <c r="U72" i="22"/>
  <c r="V72" i="22"/>
  <c r="U73" i="22"/>
  <c r="V73" i="22"/>
  <c r="U74" i="22"/>
  <c r="V74" i="22"/>
  <c r="U75" i="22"/>
  <c r="V75" i="22"/>
  <c r="U76" i="22"/>
  <c r="V76" i="22"/>
  <c r="U77" i="22"/>
  <c r="V77" i="22"/>
  <c r="U78" i="22"/>
  <c r="V78" i="22"/>
  <c r="U79" i="22"/>
  <c r="V79" i="22"/>
  <c r="U80" i="22"/>
  <c r="V80" i="22"/>
  <c r="U81" i="22"/>
  <c r="V81" i="22"/>
  <c r="U82" i="22"/>
  <c r="V82" i="22"/>
  <c r="U83" i="22"/>
  <c r="V83" i="22"/>
  <c r="U84" i="22"/>
  <c r="V84" i="22"/>
  <c r="U85" i="22"/>
  <c r="V85" i="22"/>
  <c r="U86" i="22"/>
  <c r="V86" i="22"/>
  <c r="U87" i="22"/>
  <c r="V87" i="22"/>
  <c r="U88" i="22"/>
  <c r="V88" i="22"/>
  <c r="U89" i="22"/>
  <c r="V89" i="22"/>
  <c r="U90" i="22"/>
  <c r="V90" i="22"/>
  <c r="U91" i="22"/>
  <c r="V91" i="22"/>
  <c r="U92" i="22"/>
  <c r="V92" i="22"/>
  <c r="U93" i="22"/>
  <c r="V93" i="22"/>
  <c r="U94" i="22"/>
  <c r="V94" i="22"/>
  <c r="U95" i="22"/>
  <c r="V95" i="22"/>
  <c r="U96" i="22"/>
  <c r="V96" i="22"/>
  <c r="U97" i="22"/>
  <c r="V97" i="22"/>
  <c r="U98" i="22"/>
  <c r="V98" i="22"/>
  <c r="U99" i="22"/>
  <c r="V99" i="22"/>
  <c r="U100" i="22"/>
  <c r="V100" i="22"/>
  <c r="U101" i="22"/>
  <c r="V101" i="22"/>
  <c r="U102" i="22"/>
  <c r="V102" i="22"/>
  <c r="V3" i="22"/>
  <c r="U3" i="22"/>
  <c r="Q8" i="18"/>
  <c r="B8" i="18" s="1"/>
  <c r="Q28" i="18"/>
  <c r="B15" i="18" s="1"/>
  <c r="Q26" i="18"/>
  <c r="B14" i="18" s="1"/>
  <c r="Q24" i="18"/>
  <c r="B13" i="18" s="1"/>
  <c r="Q22" i="18"/>
  <c r="B12" i="18" s="1"/>
  <c r="Q20" i="18"/>
  <c r="B11" i="18" s="1"/>
  <c r="G105" i="26" l="1"/>
  <c r="G48" i="26"/>
  <c r="G49" i="26"/>
  <c r="G56" i="26"/>
  <c r="G72" i="26"/>
  <c r="G73" i="26"/>
  <c r="G80" i="26"/>
  <c r="G104" i="26"/>
  <c r="G43" i="26"/>
  <c r="G36" i="26"/>
  <c r="H97" i="28"/>
  <c r="J97" i="28" s="1"/>
  <c r="H79" i="28"/>
  <c r="J79" i="28" s="1"/>
  <c r="C105" i="28"/>
  <c r="C95" i="28"/>
  <c r="C89" i="28"/>
  <c r="H86" i="28"/>
  <c r="C93" i="28"/>
  <c r="B11" i="28"/>
  <c r="C99" i="28"/>
  <c r="C97" i="28"/>
  <c r="H74" i="28"/>
  <c r="H93" i="28"/>
  <c r="J93" i="28" s="1"/>
  <c r="C91" i="28"/>
  <c r="H83" i="28"/>
  <c r="J83" i="28" s="1"/>
  <c r="H78" i="28"/>
  <c r="H101" i="28"/>
  <c r="J101" i="28" s="1"/>
  <c r="H105" i="28"/>
  <c r="J105" i="28" s="1"/>
  <c r="C103" i="28"/>
  <c r="C101" i="28"/>
  <c r="H89" i="28"/>
  <c r="J89" i="28" s="1"/>
  <c r="H82" i="28"/>
  <c r="H75" i="28"/>
  <c r="J75" i="28" s="1"/>
  <c r="B13" i="28"/>
  <c r="E104" i="28"/>
  <c r="E100" i="28"/>
  <c r="E96" i="28"/>
  <c r="E92" i="28"/>
  <c r="E88" i="28"/>
  <c r="C102" i="28"/>
  <c r="H102" i="28"/>
  <c r="C98" i="28"/>
  <c r="H98" i="28"/>
  <c r="C94" i="28"/>
  <c r="H94" i="28"/>
  <c r="C90" i="28"/>
  <c r="H90" i="28"/>
  <c r="B84" i="28"/>
  <c r="D84" i="28"/>
  <c r="B80" i="28"/>
  <c r="D80" i="28"/>
  <c r="B76" i="28"/>
  <c r="D76" i="28"/>
  <c r="B72" i="28"/>
  <c r="D72" i="28"/>
  <c r="B70" i="28"/>
  <c r="D70" i="28"/>
  <c r="E70" i="28"/>
  <c r="B68" i="28"/>
  <c r="D68" i="28"/>
  <c r="E68" i="28"/>
  <c r="B66" i="28"/>
  <c r="D66" i="28"/>
  <c r="E66" i="28"/>
  <c r="B64" i="28"/>
  <c r="D64" i="28"/>
  <c r="E64" i="28"/>
  <c r="B62" i="28"/>
  <c r="D62" i="28"/>
  <c r="E62" i="28"/>
  <c r="B60" i="28"/>
  <c r="D60" i="28"/>
  <c r="E60" i="28"/>
  <c r="B58" i="28"/>
  <c r="D58" i="28"/>
  <c r="E58" i="28"/>
  <c r="B56" i="28"/>
  <c r="D56" i="28"/>
  <c r="E56" i="28"/>
  <c r="B54" i="28"/>
  <c r="D54" i="28"/>
  <c r="E54" i="28"/>
  <c r="B52" i="28"/>
  <c r="D52" i="28"/>
  <c r="E52" i="28"/>
  <c r="B50" i="28"/>
  <c r="D50" i="28"/>
  <c r="E50" i="28"/>
  <c r="B85" i="28"/>
  <c r="C85" i="28"/>
  <c r="B81" i="28"/>
  <c r="C81" i="28"/>
  <c r="B77" i="28"/>
  <c r="C77" i="28"/>
  <c r="B73" i="28"/>
  <c r="C73" i="28"/>
  <c r="C104" i="28"/>
  <c r="H104" i="28"/>
  <c r="E102" i="28"/>
  <c r="C100" i="28"/>
  <c r="H100" i="28"/>
  <c r="E98" i="28"/>
  <c r="C96" i="28"/>
  <c r="H96" i="28"/>
  <c r="E94" i="28"/>
  <c r="C92" i="28"/>
  <c r="H92" i="28"/>
  <c r="E90" i="28"/>
  <c r="C88" i="28"/>
  <c r="H88" i="28"/>
  <c r="B86" i="28"/>
  <c r="D86" i="28"/>
  <c r="H84" i="28"/>
  <c r="B82" i="28"/>
  <c r="D82" i="28"/>
  <c r="H80" i="28"/>
  <c r="B78" i="28"/>
  <c r="D78" i="28"/>
  <c r="H76" i="28"/>
  <c r="B74" i="28"/>
  <c r="D74" i="28"/>
  <c r="H72" i="28"/>
  <c r="B71" i="28"/>
  <c r="C71" i="28"/>
  <c r="H71" i="28"/>
  <c r="J71" i="28" s="1"/>
  <c r="B69" i="28"/>
  <c r="C69" i="28"/>
  <c r="H69" i="28"/>
  <c r="J69" i="28" s="1"/>
  <c r="B67" i="28"/>
  <c r="C67" i="28"/>
  <c r="H67" i="28"/>
  <c r="J67" i="28" s="1"/>
  <c r="B65" i="28"/>
  <c r="C65" i="28"/>
  <c r="H65" i="28"/>
  <c r="J65" i="28" s="1"/>
  <c r="B63" i="28"/>
  <c r="C63" i="28"/>
  <c r="H63" i="28"/>
  <c r="J63" i="28" s="1"/>
  <c r="B61" i="28"/>
  <c r="C61" i="28"/>
  <c r="H61" i="28"/>
  <c r="J61" i="28" s="1"/>
  <c r="B59" i="28"/>
  <c r="C59" i="28"/>
  <c r="H59" i="28"/>
  <c r="J59" i="28" s="1"/>
  <c r="B57" i="28"/>
  <c r="C57" i="28"/>
  <c r="H57" i="28"/>
  <c r="J57" i="28" s="1"/>
  <c r="B55" i="28"/>
  <c r="C55" i="28"/>
  <c r="H55" i="28"/>
  <c r="J55" i="28" s="1"/>
  <c r="B53" i="28"/>
  <c r="C53" i="28"/>
  <c r="H53" i="28"/>
  <c r="J53" i="28" s="1"/>
  <c r="B51" i="28"/>
  <c r="C51" i="28"/>
  <c r="H51" i="28"/>
  <c r="J51" i="28" s="1"/>
  <c r="B49" i="28"/>
  <c r="C49" i="28"/>
  <c r="H49" i="28"/>
  <c r="J49" i="28" s="1"/>
  <c r="H103" i="28"/>
  <c r="J103" i="28" s="1"/>
  <c r="D102" i="28"/>
  <c r="H99" i="28"/>
  <c r="J99" i="28" s="1"/>
  <c r="D98" i="28"/>
  <c r="H95" i="28"/>
  <c r="J95" i="28" s="1"/>
  <c r="D94" i="28"/>
  <c r="H91" i="28"/>
  <c r="J91" i="28" s="1"/>
  <c r="D90" i="28"/>
  <c r="H87" i="28"/>
  <c r="C87" i="28"/>
  <c r="I85" i="28"/>
  <c r="J85" i="28" s="1"/>
  <c r="E84" i="28"/>
  <c r="B83" i="28"/>
  <c r="C83" i="28"/>
  <c r="I81" i="28"/>
  <c r="J81" i="28" s="1"/>
  <c r="E80" i="28"/>
  <c r="B79" i="28"/>
  <c r="C79" i="28"/>
  <c r="I77" i="28"/>
  <c r="J77" i="28" s="1"/>
  <c r="E76" i="28"/>
  <c r="B75" i="28"/>
  <c r="C75" i="28"/>
  <c r="I73" i="28"/>
  <c r="J73" i="28" s="1"/>
  <c r="E72" i="28"/>
  <c r="H70" i="28"/>
  <c r="H68" i="28"/>
  <c r="H66" i="28"/>
  <c r="H64" i="28"/>
  <c r="H62" i="28"/>
  <c r="H60" i="28"/>
  <c r="H58" i="28"/>
  <c r="H56" i="28"/>
  <c r="H54" i="28"/>
  <c r="H52" i="28"/>
  <c r="H50" i="28"/>
  <c r="B12" i="28"/>
  <c r="G88" i="26"/>
  <c r="G97" i="26"/>
  <c r="G46" i="26"/>
  <c r="G47" i="26"/>
  <c r="I86" i="28"/>
  <c r="C86" i="28"/>
  <c r="E85" i="28"/>
  <c r="I84" i="28"/>
  <c r="C84" i="28"/>
  <c r="E83" i="28"/>
  <c r="I82" i="28"/>
  <c r="C82" i="28"/>
  <c r="E81" i="28"/>
  <c r="I80" i="28"/>
  <c r="C80" i="28"/>
  <c r="E79" i="28"/>
  <c r="I78" i="28"/>
  <c r="C78" i="28"/>
  <c r="E77" i="28"/>
  <c r="I76" i="28"/>
  <c r="C76" i="28"/>
  <c r="E75" i="28"/>
  <c r="I74" i="28"/>
  <c r="C74" i="28"/>
  <c r="E73" i="28"/>
  <c r="I72" i="28"/>
  <c r="C72" i="28"/>
  <c r="E71" i="28"/>
  <c r="I70" i="28"/>
  <c r="C70" i="28"/>
  <c r="E69" i="28"/>
  <c r="I68" i="28"/>
  <c r="C68" i="28"/>
  <c r="E67" i="28"/>
  <c r="I66" i="28"/>
  <c r="C66" i="28"/>
  <c r="E65" i="28"/>
  <c r="I64" i="28"/>
  <c r="C64" i="28"/>
  <c r="E63" i="28"/>
  <c r="I62" i="28"/>
  <c r="C62" i="28"/>
  <c r="E61" i="28"/>
  <c r="I60" i="28"/>
  <c r="C60" i="28"/>
  <c r="E59" i="28"/>
  <c r="I58" i="28"/>
  <c r="C58" i="28"/>
  <c r="E57" i="28"/>
  <c r="I56" i="28"/>
  <c r="C56" i="28"/>
  <c r="E55" i="28"/>
  <c r="I54" i="28"/>
  <c r="C54" i="28"/>
  <c r="E53" i="28"/>
  <c r="I52" i="28"/>
  <c r="C52" i="28"/>
  <c r="E51" i="28"/>
  <c r="I50" i="28"/>
  <c r="C50" i="28"/>
  <c r="E49" i="28"/>
  <c r="I87" i="28"/>
  <c r="D85" i="28"/>
  <c r="D83" i="28"/>
  <c r="D81" i="28"/>
  <c r="D79" i="28"/>
  <c r="D77" i="28"/>
  <c r="D75" i="28"/>
  <c r="D73" i="28"/>
  <c r="D71" i="28"/>
  <c r="D69" i="28"/>
  <c r="D67" i="28"/>
  <c r="D65" i="28"/>
  <c r="D63" i="28"/>
  <c r="D61" i="28"/>
  <c r="D59" i="28"/>
  <c r="D57" i="28"/>
  <c r="D55" i="28"/>
  <c r="D53" i="28"/>
  <c r="D51" i="28"/>
  <c r="D49" i="28"/>
  <c r="M28" i="18"/>
  <c r="M29" i="18"/>
  <c r="G25" i="26"/>
  <c r="G26" i="26"/>
  <c r="G30" i="26"/>
  <c r="G89" i="26"/>
  <c r="G96" i="26"/>
  <c r="G38" i="26"/>
  <c r="G39" i="26"/>
  <c r="G40" i="26"/>
  <c r="G41" i="26"/>
  <c r="G42" i="26"/>
  <c r="G57" i="26"/>
  <c r="G64" i="26"/>
  <c r="G65" i="26"/>
  <c r="G81" i="26"/>
  <c r="G31" i="26"/>
  <c r="G32" i="26"/>
  <c r="G34" i="26"/>
  <c r="G35" i="26"/>
  <c r="G50" i="26"/>
  <c r="G51" i="26"/>
  <c r="G52" i="26"/>
  <c r="G53" i="26"/>
  <c r="G66" i="26"/>
  <c r="G67" i="26"/>
  <c r="G68" i="26"/>
  <c r="G69" i="26"/>
  <c r="G82" i="26"/>
  <c r="G83" i="26"/>
  <c r="G84" i="26"/>
  <c r="G85" i="26"/>
  <c r="G98" i="26"/>
  <c r="G99" i="26"/>
  <c r="G100" i="26"/>
  <c r="G101" i="26"/>
  <c r="G29" i="26"/>
  <c r="G58" i="26"/>
  <c r="G59" i="26"/>
  <c r="G60" i="26"/>
  <c r="G61" i="26"/>
  <c r="G74" i="26"/>
  <c r="G75" i="26"/>
  <c r="G76" i="26"/>
  <c r="G77" i="26"/>
  <c r="G90" i="26"/>
  <c r="G91" i="26"/>
  <c r="G92" i="26"/>
  <c r="G93" i="26"/>
  <c r="G22" i="26"/>
  <c r="G54" i="26"/>
  <c r="G55" i="26"/>
  <c r="G62" i="26"/>
  <c r="G71" i="26"/>
  <c r="G78" i="26"/>
  <c r="G79" i="26"/>
  <c r="G86" i="26"/>
  <c r="G87" i="26"/>
  <c r="G94" i="26"/>
  <c r="G95" i="26"/>
  <c r="G103" i="26"/>
  <c r="G37" i="26"/>
  <c r="G44" i="26"/>
  <c r="G45" i="26"/>
  <c r="G63" i="26"/>
  <c r="G70" i="26"/>
  <c r="G102" i="26"/>
  <c r="G7" i="26"/>
  <c r="G23" i="26"/>
  <c r="G24" i="26"/>
  <c r="G27" i="26"/>
  <c r="G28" i="26"/>
  <c r="G33" i="26"/>
  <c r="G21" i="26"/>
  <c r="G14" i="18"/>
  <c r="G8" i="26"/>
  <c r="F14" i="18"/>
  <c r="G15" i="26"/>
  <c r="I13" i="18"/>
  <c r="E8" i="22"/>
  <c r="F8" i="22"/>
  <c r="G9" i="22"/>
  <c r="G16" i="18"/>
  <c r="G6" i="26"/>
  <c r="I16" i="18"/>
  <c r="F5" i="22"/>
  <c r="F7" i="22"/>
  <c r="J12" i="18"/>
  <c r="J16" i="18"/>
  <c r="F16" i="18"/>
  <c r="G17" i="26"/>
  <c r="G18" i="26"/>
  <c r="D8" i="22"/>
  <c r="H13" i="18"/>
  <c r="D5" i="22"/>
  <c r="D6" i="22"/>
  <c r="D7" i="22"/>
  <c r="I15" i="18"/>
  <c r="G5" i="22"/>
  <c r="F12" i="18"/>
  <c r="E5" i="22"/>
  <c r="J14" i="18"/>
  <c r="F15" i="18"/>
  <c r="G10" i="26"/>
  <c r="G11" i="26"/>
  <c r="G12" i="26"/>
  <c r="C7" i="22"/>
  <c r="G13" i="18"/>
  <c r="G19" i="26"/>
  <c r="G14" i="26"/>
  <c r="G20" i="26"/>
  <c r="I14" i="18"/>
  <c r="F6" i="22"/>
  <c r="H16" i="18"/>
  <c r="C6" i="22"/>
  <c r="G8" i="22"/>
  <c r="F9" i="22"/>
  <c r="C5" i="22"/>
  <c r="J15" i="18"/>
  <c r="G7" i="22"/>
  <c r="D9" i="22"/>
  <c r="G12" i="18"/>
  <c r="I12" i="18"/>
  <c r="G6" i="22"/>
  <c r="H12" i="18"/>
  <c r="F13" i="18"/>
  <c r="E6" i="22"/>
  <c r="J13" i="18"/>
  <c r="E7" i="22"/>
  <c r="C9" i="22"/>
  <c r="E9" i="22"/>
  <c r="G15" i="18"/>
  <c r="H15" i="18"/>
  <c r="G9" i="26"/>
  <c r="H14" i="18"/>
  <c r="C8" i="22"/>
  <c r="G16" i="26"/>
  <c r="G13" i="26"/>
  <c r="B105" i="28"/>
  <c r="F105" i="28"/>
  <c r="B103" i="28"/>
  <c r="F103" i="28"/>
  <c r="B101" i="28"/>
  <c r="F101" i="28"/>
  <c r="B99" i="28"/>
  <c r="F99" i="28"/>
  <c r="B95" i="28"/>
  <c r="F95" i="28"/>
  <c r="B93" i="28"/>
  <c r="F93" i="28"/>
  <c r="B91" i="28"/>
  <c r="F91" i="28"/>
  <c r="C48" i="28"/>
  <c r="D48" i="28"/>
  <c r="E48" i="28"/>
  <c r="F48" i="28"/>
  <c r="C46" i="28"/>
  <c r="H46" i="28"/>
  <c r="D46" i="28"/>
  <c r="I46" i="28"/>
  <c r="E46" i="28"/>
  <c r="F46" i="28"/>
  <c r="C44" i="28"/>
  <c r="H44" i="28"/>
  <c r="D44" i="28"/>
  <c r="I44" i="28"/>
  <c r="E44" i="28"/>
  <c r="F44" i="28"/>
  <c r="C42" i="28"/>
  <c r="H42" i="28"/>
  <c r="D42" i="28"/>
  <c r="I42" i="28"/>
  <c r="E42" i="28"/>
  <c r="F42" i="28"/>
  <c r="C40" i="28"/>
  <c r="H40" i="28"/>
  <c r="D40" i="28"/>
  <c r="I40" i="28"/>
  <c r="E40" i="28"/>
  <c r="F40" i="28"/>
  <c r="C38" i="28"/>
  <c r="H38" i="28"/>
  <c r="D38" i="28"/>
  <c r="I38" i="28"/>
  <c r="E38" i="28"/>
  <c r="F38" i="28"/>
  <c r="C36" i="28"/>
  <c r="H36" i="28"/>
  <c r="D36" i="28"/>
  <c r="I36" i="28"/>
  <c r="E36" i="28"/>
  <c r="F36" i="28"/>
  <c r="C34" i="28"/>
  <c r="H34" i="28"/>
  <c r="D34" i="28"/>
  <c r="I34" i="28"/>
  <c r="E34" i="28"/>
  <c r="F34" i="28"/>
  <c r="C32" i="28"/>
  <c r="H32" i="28"/>
  <c r="D32" i="28"/>
  <c r="I32" i="28"/>
  <c r="E32" i="28"/>
  <c r="F32" i="28"/>
  <c r="C30" i="28"/>
  <c r="H30" i="28"/>
  <c r="D30" i="28"/>
  <c r="I30" i="28"/>
  <c r="E30" i="28"/>
  <c r="F30" i="28"/>
  <c r="B97" i="28"/>
  <c r="F97" i="28"/>
  <c r="B89" i="28"/>
  <c r="F89" i="28"/>
  <c r="B87" i="28"/>
  <c r="F87" i="28"/>
  <c r="E105" i="28"/>
  <c r="I104" i="28"/>
  <c r="E103" i="28"/>
  <c r="I102" i="28"/>
  <c r="E101" i="28"/>
  <c r="I100" i="28"/>
  <c r="E99" i="28"/>
  <c r="I98" i="28"/>
  <c r="J98" i="28" s="1"/>
  <c r="E97" i="28"/>
  <c r="I96" i="28"/>
  <c r="E95" i="28"/>
  <c r="I94" i="28"/>
  <c r="E93" i="28"/>
  <c r="I92" i="28"/>
  <c r="E91" i="28"/>
  <c r="I90" i="28"/>
  <c r="E89" i="28"/>
  <c r="I88" i="28"/>
  <c r="E87" i="28"/>
  <c r="I48" i="28"/>
  <c r="D105" i="28"/>
  <c r="B104" i="28"/>
  <c r="F104" i="28"/>
  <c r="D103" i="28"/>
  <c r="B102" i="28"/>
  <c r="F102" i="28"/>
  <c r="D101" i="28"/>
  <c r="B100" i="28"/>
  <c r="F100" i="28"/>
  <c r="D99" i="28"/>
  <c r="B98" i="28"/>
  <c r="F98" i="28"/>
  <c r="D97" i="28"/>
  <c r="B96" i="28"/>
  <c r="F96" i="28"/>
  <c r="D95" i="28"/>
  <c r="B94" i="28"/>
  <c r="F94" i="28"/>
  <c r="G94" i="28" s="1"/>
  <c r="D93" i="28"/>
  <c r="B92" i="28"/>
  <c r="F92" i="28"/>
  <c r="D91" i="28"/>
  <c r="B90" i="28"/>
  <c r="F90" i="28"/>
  <c r="D89" i="28"/>
  <c r="B88" i="28"/>
  <c r="F88" i="28"/>
  <c r="D87" i="28"/>
  <c r="H48" i="28"/>
  <c r="C47" i="28"/>
  <c r="H47" i="28"/>
  <c r="D47" i="28"/>
  <c r="I47" i="28"/>
  <c r="E47" i="28"/>
  <c r="F47" i="28"/>
  <c r="C45" i="28"/>
  <c r="H45" i="28"/>
  <c r="D45" i="28"/>
  <c r="I45" i="28"/>
  <c r="E45" i="28"/>
  <c r="F45" i="28"/>
  <c r="C43" i="28"/>
  <c r="H43" i="28"/>
  <c r="D43" i="28"/>
  <c r="I43" i="28"/>
  <c r="E43" i="28"/>
  <c r="F43" i="28"/>
  <c r="C41" i="28"/>
  <c r="H41" i="28"/>
  <c r="D41" i="28"/>
  <c r="I41" i="28"/>
  <c r="E41" i="28"/>
  <c r="F41" i="28"/>
  <c r="C39" i="28"/>
  <c r="H39" i="28"/>
  <c r="D39" i="28"/>
  <c r="I39" i="28"/>
  <c r="E39" i="28"/>
  <c r="F39" i="28"/>
  <c r="C37" i="28"/>
  <c r="H37" i="28"/>
  <c r="D37" i="28"/>
  <c r="I37" i="28"/>
  <c r="E37" i="28"/>
  <c r="F37" i="28"/>
  <c r="C35" i="28"/>
  <c r="H35" i="28"/>
  <c r="D35" i="28"/>
  <c r="I35" i="28"/>
  <c r="E35" i="28"/>
  <c r="F35" i="28"/>
  <c r="C33" i="28"/>
  <c r="H33" i="28"/>
  <c r="D33" i="28"/>
  <c r="I33" i="28"/>
  <c r="E33" i="28"/>
  <c r="F33" i="28"/>
  <c r="C31" i="28"/>
  <c r="H31" i="28"/>
  <c r="D31" i="28"/>
  <c r="I31" i="28"/>
  <c r="E31" i="28"/>
  <c r="F31" i="28"/>
  <c r="C29" i="28"/>
  <c r="H29" i="28"/>
  <c r="D29" i="28"/>
  <c r="I29" i="28"/>
  <c r="C28" i="28"/>
  <c r="H28" i="28"/>
  <c r="D28" i="28"/>
  <c r="I28" i="28"/>
  <c r="C27" i="28"/>
  <c r="H27" i="28"/>
  <c r="D27" i="28"/>
  <c r="I27" i="28"/>
  <c r="C26" i="28"/>
  <c r="H26" i="28"/>
  <c r="D26" i="28"/>
  <c r="I26" i="28"/>
  <c r="C25" i="28"/>
  <c r="H25" i="28"/>
  <c r="D25" i="28"/>
  <c r="I25" i="28"/>
  <c r="C24" i="28"/>
  <c r="H24" i="28"/>
  <c r="D24" i="28"/>
  <c r="I24" i="28"/>
  <c r="C23" i="28"/>
  <c r="H23" i="28"/>
  <c r="D23" i="28"/>
  <c r="I23" i="28"/>
  <c r="C22" i="28"/>
  <c r="H22" i="28"/>
  <c r="D22" i="28"/>
  <c r="I22" i="28"/>
  <c r="C21" i="28"/>
  <c r="H21" i="28"/>
  <c r="D21" i="28"/>
  <c r="I21" i="28"/>
  <c r="C20" i="28"/>
  <c r="H20" i="28"/>
  <c r="D20" i="28"/>
  <c r="I20" i="28"/>
  <c r="C19" i="28"/>
  <c r="H19" i="28"/>
  <c r="D19" i="28"/>
  <c r="I19" i="28"/>
  <c r="C18" i="28"/>
  <c r="H18" i="28"/>
  <c r="D18" i="28"/>
  <c r="I18" i="28"/>
  <c r="C17" i="28"/>
  <c r="H17" i="28"/>
  <c r="D17" i="28"/>
  <c r="I17" i="28"/>
  <c r="C16" i="28"/>
  <c r="H16" i="28"/>
  <c r="D16" i="28"/>
  <c r="I16" i="28"/>
  <c r="C15" i="28"/>
  <c r="H15" i="28"/>
  <c r="D15" i="28"/>
  <c r="I15" i="28"/>
  <c r="C14" i="28"/>
  <c r="H14" i="28"/>
  <c r="D14" i="28"/>
  <c r="I14" i="28"/>
  <c r="C13" i="28"/>
  <c r="H13" i="28"/>
  <c r="D13" i="28"/>
  <c r="I13" i="28"/>
  <c r="C12" i="28"/>
  <c r="H12" i="28"/>
  <c r="D12" i="28"/>
  <c r="I12" i="28"/>
  <c r="C11" i="28"/>
  <c r="H11" i="28"/>
  <c r="D11" i="28"/>
  <c r="I11" i="28"/>
  <c r="B10" i="28"/>
  <c r="H10" i="28"/>
  <c r="E10" i="28"/>
  <c r="I10" i="28"/>
  <c r="B9" i="28"/>
  <c r="H9" i="28"/>
  <c r="E9" i="28"/>
  <c r="I9" i="28"/>
  <c r="B8" i="28"/>
  <c r="H8" i="28"/>
  <c r="E8" i="28"/>
  <c r="I8" i="28"/>
  <c r="B7" i="28"/>
  <c r="H7" i="28"/>
  <c r="E7" i="28"/>
  <c r="I7" i="28"/>
  <c r="B6" i="28"/>
  <c r="H6" i="28"/>
  <c r="E6" i="28"/>
  <c r="I6" i="28"/>
  <c r="F86" i="28"/>
  <c r="G86" i="28" s="1"/>
  <c r="F85" i="28"/>
  <c r="F84" i="28"/>
  <c r="F83" i="28"/>
  <c r="F82" i="28"/>
  <c r="G82" i="28" s="1"/>
  <c r="F81" i="28"/>
  <c r="F80" i="28"/>
  <c r="F79" i="28"/>
  <c r="F78" i="28"/>
  <c r="G78" i="28" s="1"/>
  <c r="F77" i="28"/>
  <c r="F76" i="28"/>
  <c r="F75" i="28"/>
  <c r="F74" i="28"/>
  <c r="G74" i="28" s="1"/>
  <c r="F73" i="28"/>
  <c r="F72" i="28"/>
  <c r="F71" i="28"/>
  <c r="F70" i="28"/>
  <c r="F69" i="28"/>
  <c r="F68" i="28"/>
  <c r="G68" i="28" s="1"/>
  <c r="F67" i="28"/>
  <c r="F66" i="28"/>
  <c r="F65" i="28"/>
  <c r="F64" i="28"/>
  <c r="F63" i="28"/>
  <c r="G63" i="28" s="1"/>
  <c r="F62" i="28"/>
  <c r="F61" i="28"/>
  <c r="F60" i="28"/>
  <c r="F59" i="28"/>
  <c r="F58" i="28"/>
  <c r="F57" i="28"/>
  <c r="F56" i="28"/>
  <c r="F55" i="28"/>
  <c r="F54" i="28"/>
  <c r="F53" i="28"/>
  <c r="F52" i="28"/>
  <c r="F51" i="28"/>
  <c r="F50" i="28"/>
  <c r="F49" i="28"/>
  <c r="F29" i="28"/>
  <c r="F28" i="28"/>
  <c r="F27" i="28"/>
  <c r="F26" i="28"/>
  <c r="F25" i="28"/>
  <c r="F24" i="28"/>
  <c r="F23" i="28"/>
  <c r="F22" i="28"/>
  <c r="F21" i="28"/>
  <c r="F20" i="28"/>
  <c r="F19" i="28"/>
  <c r="F18" i="28"/>
  <c r="F17" i="28"/>
  <c r="F16" i="28"/>
  <c r="F15" i="28"/>
  <c r="F14" i="28"/>
  <c r="F13" i="28"/>
  <c r="F12" i="28"/>
  <c r="F11" i="28"/>
  <c r="F10" i="28"/>
  <c r="C10" i="28"/>
  <c r="F9" i="28"/>
  <c r="C9" i="28"/>
  <c r="F8" i="28"/>
  <c r="C8" i="28"/>
  <c r="F7" i="28"/>
  <c r="C7" i="28"/>
  <c r="F6" i="28"/>
  <c r="C6" i="28"/>
  <c r="E29" i="28"/>
  <c r="E28" i="28"/>
  <c r="E27" i="28"/>
  <c r="E26" i="28"/>
  <c r="E25" i="28"/>
  <c r="E24" i="28"/>
  <c r="E23" i="28"/>
  <c r="E22" i="28"/>
  <c r="E21" i="28"/>
  <c r="E20" i="28"/>
  <c r="E19" i="28"/>
  <c r="E18" i="28"/>
  <c r="E17" i="28"/>
  <c r="E16" i="28"/>
  <c r="E15" i="28"/>
  <c r="E14" i="28"/>
  <c r="E13" i="28"/>
  <c r="E12" i="28"/>
  <c r="E11" i="28"/>
  <c r="M9" i="18"/>
  <c r="M17" i="18"/>
  <c r="M25" i="18"/>
  <c r="M13" i="18"/>
  <c r="M20" i="18"/>
  <c r="AA4" i="22"/>
  <c r="M12" i="18"/>
  <c r="M15" i="18"/>
  <c r="B23" i="18"/>
  <c r="AA3" i="22"/>
  <c r="M23" i="18"/>
  <c r="M21" i="18"/>
  <c r="B16" i="18"/>
  <c r="B31" i="18"/>
  <c r="M19" i="18"/>
  <c r="M11" i="18"/>
  <c r="M27" i="18"/>
  <c r="B22" i="18"/>
  <c r="M14" i="18"/>
  <c r="M22" i="18"/>
  <c r="M30" i="18"/>
  <c r="G79" i="28" l="1"/>
  <c r="G100" i="28"/>
  <c r="G52" i="28"/>
  <c r="J100" i="28"/>
  <c r="G55" i="28"/>
  <c r="G71" i="28"/>
  <c r="G60" i="28"/>
  <c r="J50" i="28"/>
  <c r="J66" i="28"/>
  <c r="J90" i="28"/>
  <c r="J58" i="28"/>
  <c r="J86" i="28"/>
  <c r="J62" i="28"/>
  <c r="J70" i="28"/>
  <c r="J96" i="28"/>
  <c r="J82" i="28"/>
  <c r="G88" i="28"/>
  <c r="G104" i="28"/>
  <c r="J74" i="28"/>
  <c r="J102" i="28"/>
  <c r="G56" i="28"/>
  <c r="G64" i="28"/>
  <c r="J78" i="28"/>
  <c r="G72" i="28"/>
  <c r="G80" i="28"/>
  <c r="G92" i="28"/>
  <c r="J80" i="28"/>
  <c r="G76" i="28"/>
  <c r="G84" i="28"/>
  <c r="J88" i="28"/>
  <c r="J104" i="28"/>
  <c r="G54" i="28"/>
  <c r="G62" i="28"/>
  <c r="G70" i="28"/>
  <c r="G98" i="28"/>
  <c r="G50" i="28"/>
  <c r="G58" i="28"/>
  <c r="G66" i="28"/>
  <c r="G90" i="28"/>
  <c r="J94" i="28"/>
  <c r="J54" i="28"/>
  <c r="J87" i="28"/>
  <c r="G96" i="28"/>
  <c r="J52" i="28"/>
  <c r="J60" i="28"/>
  <c r="J68" i="28"/>
  <c r="J76" i="28"/>
  <c r="J84" i="28"/>
  <c r="G102" i="28"/>
  <c r="J92" i="28"/>
  <c r="G49" i="28"/>
  <c r="G57" i="28"/>
  <c r="G65" i="28"/>
  <c r="G73" i="28"/>
  <c r="G81" i="28"/>
  <c r="J56" i="28"/>
  <c r="J64" i="28"/>
  <c r="J72" i="28"/>
  <c r="G51" i="28"/>
  <c r="G59" i="28"/>
  <c r="G67" i="28"/>
  <c r="G75" i="28"/>
  <c r="G83" i="28"/>
  <c r="G53" i="28"/>
  <c r="G61" i="28"/>
  <c r="G69" i="28"/>
  <c r="G77" i="28"/>
  <c r="G85" i="28"/>
  <c r="J37" i="28"/>
  <c r="G48" i="28"/>
  <c r="G91" i="28"/>
  <c r="G14" i="28"/>
  <c r="G18" i="28"/>
  <c r="G22" i="28"/>
  <c r="G26" i="28"/>
  <c r="G6" i="28"/>
  <c r="G8" i="28"/>
  <c r="G10" i="28"/>
  <c r="G34" i="28"/>
  <c r="G38" i="28"/>
  <c r="G42" i="28"/>
  <c r="G46" i="28"/>
  <c r="G93" i="28"/>
  <c r="G97" i="28"/>
  <c r="G15" i="28"/>
  <c r="J30" i="28"/>
  <c r="J32" i="28"/>
  <c r="J34" i="28"/>
  <c r="J36" i="28"/>
  <c r="J38" i="28"/>
  <c r="J40" i="28"/>
  <c r="J42" i="28"/>
  <c r="J44" i="28"/>
  <c r="J15" i="28"/>
  <c r="J24" i="28"/>
  <c r="J28" i="28"/>
  <c r="J43" i="28"/>
  <c r="G12" i="28"/>
  <c r="G16" i="28"/>
  <c r="G20" i="28"/>
  <c r="G87" i="28"/>
  <c r="G95" i="28"/>
  <c r="G32" i="28"/>
  <c r="G40" i="28"/>
  <c r="J46" i="28"/>
  <c r="G11" i="28"/>
  <c r="G19" i="28"/>
  <c r="G27" i="28"/>
  <c r="G33" i="28"/>
  <c r="G37" i="28"/>
  <c r="G41" i="28"/>
  <c r="J48" i="28"/>
  <c r="G101" i="28"/>
  <c r="G105" i="28"/>
  <c r="G17" i="28"/>
  <c r="G7" i="28"/>
  <c r="G9" i="28"/>
  <c r="G31" i="28"/>
  <c r="G99" i="28"/>
  <c r="J10" i="28"/>
  <c r="J13" i="28"/>
  <c r="J16" i="28"/>
  <c r="J18" i="28"/>
  <c r="J19" i="28"/>
  <c r="J20" i="28"/>
  <c r="J21" i="28"/>
  <c r="J22" i="28"/>
  <c r="J23" i="28"/>
  <c r="J25" i="28"/>
  <c r="J26" i="28"/>
  <c r="J27" i="28"/>
  <c r="J29" i="28"/>
  <c r="J31" i="28"/>
  <c r="J33" i="28"/>
  <c r="J35" i="28"/>
  <c r="J39" i="28"/>
  <c r="J41" i="28"/>
  <c r="J45" i="28"/>
  <c r="J47" i="28"/>
  <c r="G13" i="28"/>
  <c r="G25" i="28"/>
  <c r="G29" i="28"/>
  <c r="G35" i="28"/>
  <c r="G39" i="28"/>
  <c r="G43" i="28"/>
  <c r="G47" i="28"/>
  <c r="G103" i="28"/>
  <c r="J6" i="28"/>
  <c r="J7" i="28"/>
  <c r="J9" i="28"/>
  <c r="J11" i="28"/>
  <c r="J12" i="28"/>
  <c r="J14" i="28"/>
  <c r="J17" i="28"/>
  <c r="G45" i="28"/>
  <c r="G36" i="28"/>
  <c r="G44" i="28"/>
  <c r="G89" i="28"/>
  <c r="G30" i="28"/>
  <c r="G24" i="28"/>
  <c r="G28" i="28"/>
  <c r="G23" i="28"/>
  <c r="G21" i="28"/>
  <c r="J8" i="28"/>
  <c r="M31" i="18"/>
  <c r="B2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Wenman, Kevin</author>
    <author>kevin wenman</author>
  </authors>
  <commentList>
    <comment ref="B3" authorId="0" shapeId="0" xr:uid="{00000000-0006-0000-0100-000001000000}">
      <text>
        <r>
          <rPr>
            <sz val="9"/>
            <color indexed="81"/>
            <rFont val="Tahoma"/>
            <family val="2"/>
          </rPr>
          <t xml:space="preserve">What can happen?  A Description of the risk.
</t>
        </r>
      </text>
    </comment>
    <comment ref="C3" authorId="0" shapeId="0" xr:uid="{00000000-0006-0000-0100-000002000000}">
      <text>
        <r>
          <rPr>
            <sz val="9"/>
            <color indexed="81"/>
            <rFont val="Tahoma"/>
            <family val="2"/>
          </rPr>
          <t xml:space="preserve">How can this happen?  The Drivers to the risk.  Contributor, Hazard or Source of the Risk
</t>
        </r>
      </text>
    </comment>
    <comment ref="D3" authorId="0" shapeId="0" xr:uid="{00000000-0006-0000-0100-000003000000}">
      <text>
        <r>
          <rPr>
            <sz val="9"/>
            <color indexed="81"/>
            <rFont val="Tahoma"/>
            <family val="2"/>
          </rPr>
          <t>What will be the outcome or effect, if what can happen does happen?  Impact on the business objectives.  The consequence.</t>
        </r>
      </text>
    </comment>
    <comment ref="E3" authorId="0" shapeId="0" xr:uid="{00000000-0006-0000-0100-000004000000}">
      <text>
        <r>
          <rPr>
            <sz val="9"/>
            <color indexed="81"/>
            <rFont val="Tahoma"/>
            <family val="2"/>
          </rPr>
          <t xml:space="preserve">Job title of person responsible for managing the risk.
</t>
        </r>
      </text>
    </comment>
    <comment ref="F3" authorId="0" shapeId="0" xr:uid="{00000000-0006-0000-0100-000005000000}">
      <text>
        <r>
          <rPr>
            <sz val="9"/>
            <color indexed="81"/>
            <rFont val="Tahoma"/>
            <family val="2"/>
          </rPr>
          <t xml:space="preserve">The risk controls that already exist and are currently managing the risk.
</t>
        </r>
      </text>
    </comment>
    <comment ref="K3" authorId="1" shapeId="0" xr:uid="{00000000-0006-0000-0100-000006000000}">
      <text>
        <r>
          <rPr>
            <sz val="9"/>
            <color indexed="81"/>
            <rFont val="Tahoma"/>
            <family val="2"/>
          </rPr>
          <t>Go to the Treatments tab and add any new controls (called Treatments) that will enhance your existing controls.</t>
        </r>
        <r>
          <rPr>
            <b/>
            <sz val="9"/>
            <color indexed="81"/>
            <rFont val="Tahoma"/>
            <family val="2"/>
          </rPr>
          <t xml:space="preserve">
</t>
        </r>
        <r>
          <rPr>
            <sz val="9"/>
            <color indexed="81"/>
            <rFont val="Tahoma"/>
            <family val="2"/>
          </rPr>
          <t xml:space="preserve">
</t>
        </r>
      </text>
    </comment>
    <comment ref="L3" authorId="0" shapeId="0" xr:uid="{00000000-0006-0000-0100-000007000000}">
      <text>
        <r>
          <rPr>
            <sz val="9"/>
            <color indexed="81"/>
            <rFont val="Tahoma"/>
            <family val="2"/>
          </rPr>
          <t>Comment as to the reason for accepting the current level of risk (if answer is ‘N’ to further treatments) or any other comments / instructions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Wenman, Kevin</author>
    <author>kevin wenman</author>
  </authors>
  <commentList>
    <comment ref="J5" authorId="0" shapeId="0" xr:uid="{00000000-0006-0000-0200-000001000000}">
      <text>
        <r>
          <rPr>
            <sz val="9"/>
            <color indexed="81"/>
            <rFont val="Tahoma"/>
            <family val="2"/>
          </rPr>
          <t xml:space="preserve">Further treatments required to bring the risk rating to an ‘acceptable’ level.
</t>
        </r>
      </text>
    </comment>
    <comment ref="K5" authorId="0" shapeId="0" xr:uid="{00000000-0006-0000-0200-000002000000}">
      <text>
        <r>
          <rPr>
            <sz val="9"/>
            <color indexed="81"/>
            <rFont val="Tahoma"/>
            <family val="2"/>
          </rPr>
          <t>Action plan of activities required to implement the further treatments.</t>
        </r>
      </text>
    </comment>
    <comment ref="L5" authorId="0" shapeId="0" xr:uid="{00000000-0006-0000-0200-000003000000}">
      <text>
        <r>
          <rPr>
            <sz val="9"/>
            <color indexed="81"/>
            <rFont val="Tahoma"/>
            <family val="2"/>
          </rPr>
          <t xml:space="preserve">Has the responsibility for actioning and implementing further treatments. Ideally this should be a role and not a person.
</t>
        </r>
      </text>
    </comment>
    <comment ref="C68" authorId="1" shapeId="0" xr:uid="{00000000-0006-0000-0200-000004000000}">
      <text>
        <r>
          <rPr>
            <b/>
            <sz val="9"/>
            <color indexed="81"/>
            <rFont val="Tahoma"/>
            <family val="2"/>
          </rPr>
          <t xml:space="preserve">The officer responsible for managing the risk
</t>
        </r>
        <r>
          <rPr>
            <sz val="9"/>
            <color indexed="81"/>
            <rFont val="Tahoma"/>
            <family val="2"/>
          </rPr>
          <t xml:space="preserve">
</t>
        </r>
      </text>
    </comment>
    <comment ref="C69" authorId="1" shapeId="0" xr:uid="{00000000-0006-0000-0200-000005000000}">
      <text>
        <r>
          <rPr>
            <b/>
            <sz val="9"/>
            <color indexed="81"/>
            <rFont val="Tahoma"/>
            <family val="2"/>
          </rPr>
          <t xml:space="preserve">The officer responsible for managing the risk
</t>
        </r>
        <r>
          <rPr>
            <sz val="9"/>
            <color indexed="81"/>
            <rFont val="Tahoma"/>
            <family val="2"/>
          </rPr>
          <t xml:space="preserve">
</t>
        </r>
      </text>
    </comment>
    <comment ref="C70" authorId="1" shapeId="0" xr:uid="{00000000-0006-0000-0200-000006000000}">
      <text>
        <r>
          <rPr>
            <b/>
            <sz val="9"/>
            <color indexed="81"/>
            <rFont val="Tahoma"/>
            <family val="2"/>
          </rPr>
          <t xml:space="preserve">The officer responsible for managing the risk
</t>
        </r>
        <r>
          <rPr>
            <sz val="9"/>
            <color indexed="81"/>
            <rFont val="Tahoma"/>
            <family val="2"/>
          </rPr>
          <t xml:space="preserve">
</t>
        </r>
      </text>
    </comment>
    <comment ref="C71" authorId="1" shapeId="0" xr:uid="{00000000-0006-0000-0200-000007000000}">
      <text>
        <r>
          <rPr>
            <b/>
            <sz val="9"/>
            <color indexed="81"/>
            <rFont val="Tahoma"/>
            <family val="2"/>
          </rPr>
          <t xml:space="preserve">The officer responsible for managing the risk
</t>
        </r>
        <r>
          <rPr>
            <sz val="9"/>
            <color indexed="81"/>
            <rFont val="Tahoma"/>
            <family val="2"/>
          </rPr>
          <t xml:space="preserve">
</t>
        </r>
      </text>
    </comment>
    <comment ref="C72" authorId="1" shapeId="0" xr:uid="{00000000-0006-0000-0200-000008000000}">
      <text>
        <r>
          <rPr>
            <b/>
            <sz val="9"/>
            <color indexed="81"/>
            <rFont val="Tahoma"/>
            <family val="2"/>
          </rPr>
          <t xml:space="preserve">The officer responsible for managing the risk
</t>
        </r>
        <r>
          <rPr>
            <sz val="9"/>
            <color indexed="81"/>
            <rFont val="Tahoma"/>
            <family val="2"/>
          </rPr>
          <t xml:space="preserve">
</t>
        </r>
      </text>
    </comment>
    <comment ref="C73" authorId="1" shapeId="0" xr:uid="{00000000-0006-0000-0200-000009000000}">
      <text>
        <r>
          <rPr>
            <b/>
            <sz val="9"/>
            <color indexed="81"/>
            <rFont val="Tahoma"/>
            <family val="2"/>
          </rPr>
          <t xml:space="preserve">The officer responsible for managing the risk
</t>
        </r>
        <r>
          <rPr>
            <sz val="9"/>
            <color indexed="81"/>
            <rFont val="Tahoma"/>
            <family val="2"/>
          </rPr>
          <t xml:space="preserve">
</t>
        </r>
      </text>
    </comment>
    <comment ref="C74" authorId="1" shapeId="0" xr:uid="{00000000-0006-0000-0200-00000A000000}">
      <text>
        <r>
          <rPr>
            <b/>
            <sz val="9"/>
            <color indexed="81"/>
            <rFont val="Tahoma"/>
            <family val="2"/>
          </rPr>
          <t xml:space="preserve">The officer responsible for managing the risk
</t>
        </r>
        <r>
          <rPr>
            <sz val="9"/>
            <color indexed="81"/>
            <rFont val="Tahoma"/>
            <family val="2"/>
          </rPr>
          <t xml:space="preserve">
</t>
        </r>
      </text>
    </comment>
    <comment ref="C75" authorId="1" shapeId="0" xr:uid="{00000000-0006-0000-0200-00000B000000}">
      <text>
        <r>
          <rPr>
            <b/>
            <sz val="9"/>
            <color indexed="81"/>
            <rFont val="Tahoma"/>
            <family val="2"/>
          </rPr>
          <t xml:space="preserve">The officer responsible for managing the risk
</t>
        </r>
        <r>
          <rPr>
            <sz val="9"/>
            <color indexed="81"/>
            <rFont val="Tahoma"/>
            <family val="2"/>
          </rPr>
          <t xml:space="preserve">
</t>
        </r>
      </text>
    </comment>
    <comment ref="C76" authorId="1" shapeId="0" xr:uid="{00000000-0006-0000-0200-00000C000000}">
      <text>
        <r>
          <rPr>
            <b/>
            <sz val="9"/>
            <color indexed="81"/>
            <rFont val="Tahoma"/>
            <family val="2"/>
          </rPr>
          <t xml:space="preserve">The officer responsible for managing the risk
</t>
        </r>
        <r>
          <rPr>
            <sz val="9"/>
            <color indexed="81"/>
            <rFont val="Tahoma"/>
            <family val="2"/>
          </rPr>
          <t xml:space="preserve">
</t>
        </r>
      </text>
    </comment>
    <comment ref="C77" authorId="1" shapeId="0" xr:uid="{00000000-0006-0000-0200-00000D000000}">
      <text>
        <r>
          <rPr>
            <b/>
            <sz val="9"/>
            <color indexed="81"/>
            <rFont val="Tahoma"/>
            <family val="2"/>
          </rPr>
          <t xml:space="preserve">The officer responsible for managing the risk
</t>
        </r>
        <r>
          <rPr>
            <sz val="9"/>
            <color indexed="81"/>
            <rFont val="Tahoma"/>
            <family val="2"/>
          </rPr>
          <t xml:space="preserve">
</t>
        </r>
      </text>
    </comment>
    <comment ref="C78" authorId="1" shapeId="0" xr:uid="{00000000-0006-0000-0200-00000E000000}">
      <text>
        <r>
          <rPr>
            <b/>
            <sz val="9"/>
            <color indexed="81"/>
            <rFont val="Tahoma"/>
            <family val="2"/>
          </rPr>
          <t xml:space="preserve">The officer responsible for managing the risk
</t>
        </r>
        <r>
          <rPr>
            <sz val="9"/>
            <color indexed="81"/>
            <rFont val="Tahoma"/>
            <family val="2"/>
          </rPr>
          <t xml:space="preserve">
</t>
        </r>
      </text>
    </comment>
    <comment ref="C79" authorId="1" shapeId="0" xr:uid="{00000000-0006-0000-0200-00000F000000}">
      <text>
        <r>
          <rPr>
            <b/>
            <sz val="9"/>
            <color indexed="81"/>
            <rFont val="Tahoma"/>
            <family val="2"/>
          </rPr>
          <t xml:space="preserve">The officer responsible for managing the risk
</t>
        </r>
        <r>
          <rPr>
            <sz val="9"/>
            <color indexed="81"/>
            <rFont val="Tahoma"/>
            <family val="2"/>
          </rPr>
          <t xml:space="preserve">
</t>
        </r>
      </text>
    </comment>
    <comment ref="C80" authorId="1" shapeId="0" xr:uid="{00000000-0006-0000-0200-000010000000}">
      <text>
        <r>
          <rPr>
            <b/>
            <sz val="9"/>
            <color indexed="81"/>
            <rFont val="Tahoma"/>
            <family val="2"/>
          </rPr>
          <t xml:space="preserve">The officer responsible for managing the risk
</t>
        </r>
        <r>
          <rPr>
            <sz val="9"/>
            <color indexed="81"/>
            <rFont val="Tahoma"/>
            <family val="2"/>
          </rPr>
          <t xml:space="preserve">
</t>
        </r>
      </text>
    </comment>
    <comment ref="C81" authorId="1" shapeId="0" xr:uid="{00000000-0006-0000-0200-000011000000}">
      <text>
        <r>
          <rPr>
            <b/>
            <sz val="9"/>
            <color indexed="81"/>
            <rFont val="Tahoma"/>
            <family val="2"/>
          </rPr>
          <t xml:space="preserve">The officer responsible for managing the risk
</t>
        </r>
        <r>
          <rPr>
            <sz val="9"/>
            <color indexed="81"/>
            <rFont val="Tahoma"/>
            <family val="2"/>
          </rPr>
          <t xml:space="preserve">
</t>
        </r>
      </text>
    </comment>
    <comment ref="C82" authorId="1" shapeId="0" xr:uid="{00000000-0006-0000-0200-000012000000}">
      <text>
        <r>
          <rPr>
            <b/>
            <sz val="9"/>
            <color indexed="81"/>
            <rFont val="Tahoma"/>
            <family val="2"/>
          </rPr>
          <t xml:space="preserve">The officer responsible for managing the risk
</t>
        </r>
        <r>
          <rPr>
            <sz val="9"/>
            <color indexed="81"/>
            <rFont val="Tahoma"/>
            <family val="2"/>
          </rPr>
          <t xml:space="preserve">
</t>
        </r>
      </text>
    </comment>
    <comment ref="C83" authorId="1" shapeId="0" xr:uid="{00000000-0006-0000-0200-000013000000}">
      <text>
        <r>
          <rPr>
            <b/>
            <sz val="9"/>
            <color indexed="81"/>
            <rFont val="Tahoma"/>
            <family val="2"/>
          </rPr>
          <t xml:space="preserve">The officer responsible for managing the risk
</t>
        </r>
        <r>
          <rPr>
            <sz val="9"/>
            <color indexed="81"/>
            <rFont val="Tahoma"/>
            <family val="2"/>
          </rPr>
          <t xml:space="preserve">
</t>
        </r>
      </text>
    </comment>
    <comment ref="C84" authorId="1" shapeId="0" xr:uid="{00000000-0006-0000-0200-000014000000}">
      <text>
        <r>
          <rPr>
            <b/>
            <sz val="9"/>
            <color indexed="81"/>
            <rFont val="Tahoma"/>
            <family val="2"/>
          </rPr>
          <t xml:space="preserve">The officer responsible for managing the risk
</t>
        </r>
        <r>
          <rPr>
            <sz val="9"/>
            <color indexed="81"/>
            <rFont val="Tahoma"/>
            <family val="2"/>
          </rPr>
          <t xml:space="preserve">
</t>
        </r>
      </text>
    </comment>
    <comment ref="C85" authorId="1" shapeId="0" xr:uid="{00000000-0006-0000-0200-000015000000}">
      <text>
        <r>
          <rPr>
            <b/>
            <sz val="9"/>
            <color indexed="81"/>
            <rFont val="Tahoma"/>
            <family val="2"/>
          </rPr>
          <t xml:space="preserve">The officer responsible for managing the risk
</t>
        </r>
        <r>
          <rPr>
            <sz val="9"/>
            <color indexed="81"/>
            <rFont val="Tahoma"/>
            <family val="2"/>
          </rPr>
          <t xml:space="preserve">
</t>
        </r>
      </text>
    </comment>
    <comment ref="C86" authorId="1" shapeId="0" xr:uid="{00000000-0006-0000-0200-000016000000}">
      <text>
        <r>
          <rPr>
            <b/>
            <sz val="9"/>
            <color indexed="81"/>
            <rFont val="Tahoma"/>
            <family val="2"/>
          </rPr>
          <t xml:space="preserve">The officer responsible for managing the risk
</t>
        </r>
        <r>
          <rPr>
            <sz val="9"/>
            <color indexed="81"/>
            <rFont val="Tahoma"/>
            <family val="2"/>
          </rPr>
          <t xml:space="preserve">
</t>
        </r>
      </text>
    </comment>
    <comment ref="C87" authorId="1" shapeId="0" xr:uid="{00000000-0006-0000-0200-000017000000}">
      <text>
        <r>
          <rPr>
            <b/>
            <sz val="9"/>
            <color indexed="81"/>
            <rFont val="Tahoma"/>
            <family val="2"/>
          </rPr>
          <t xml:space="preserve">The officer responsible for managing the risk
</t>
        </r>
        <r>
          <rPr>
            <sz val="9"/>
            <color indexed="81"/>
            <rFont val="Tahoma"/>
            <family val="2"/>
          </rPr>
          <t xml:space="preserve">
</t>
        </r>
      </text>
    </comment>
    <comment ref="C88" authorId="1" shapeId="0" xr:uid="{00000000-0006-0000-0200-000018000000}">
      <text>
        <r>
          <rPr>
            <b/>
            <sz val="9"/>
            <color indexed="81"/>
            <rFont val="Tahoma"/>
            <family val="2"/>
          </rPr>
          <t xml:space="preserve">The officer responsible for managing the risk
</t>
        </r>
        <r>
          <rPr>
            <sz val="9"/>
            <color indexed="81"/>
            <rFont val="Tahoma"/>
            <family val="2"/>
          </rPr>
          <t xml:space="preserve">
</t>
        </r>
      </text>
    </comment>
    <comment ref="C89" authorId="1" shapeId="0" xr:uid="{00000000-0006-0000-0200-000019000000}">
      <text>
        <r>
          <rPr>
            <b/>
            <sz val="9"/>
            <color indexed="81"/>
            <rFont val="Tahoma"/>
            <family val="2"/>
          </rPr>
          <t xml:space="preserve">The officer responsible for managing the risk
</t>
        </r>
        <r>
          <rPr>
            <sz val="9"/>
            <color indexed="81"/>
            <rFont val="Tahoma"/>
            <family val="2"/>
          </rPr>
          <t xml:space="preserve">
</t>
        </r>
      </text>
    </comment>
    <comment ref="C90" authorId="1" shapeId="0" xr:uid="{00000000-0006-0000-0200-00001A000000}">
      <text>
        <r>
          <rPr>
            <b/>
            <sz val="9"/>
            <color indexed="81"/>
            <rFont val="Tahoma"/>
            <family val="2"/>
          </rPr>
          <t xml:space="preserve">The officer responsible for managing the risk
</t>
        </r>
        <r>
          <rPr>
            <sz val="9"/>
            <color indexed="81"/>
            <rFont val="Tahoma"/>
            <family val="2"/>
          </rPr>
          <t xml:space="preserve">
</t>
        </r>
      </text>
    </comment>
    <comment ref="C91" authorId="1" shapeId="0" xr:uid="{00000000-0006-0000-0200-00001B000000}">
      <text>
        <r>
          <rPr>
            <b/>
            <sz val="9"/>
            <color indexed="81"/>
            <rFont val="Tahoma"/>
            <family val="2"/>
          </rPr>
          <t xml:space="preserve">The officer responsible for managing the risk
</t>
        </r>
        <r>
          <rPr>
            <sz val="9"/>
            <color indexed="81"/>
            <rFont val="Tahoma"/>
            <family val="2"/>
          </rPr>
          <t xml:space="preserve">
</t>
        </r>
      </text>
    </comment>
    <comment ref="C92" authorId="1" shapeId="0" xr:uid="{00000000-0006-0000-0200-00001C000000}">
      <text>
        <r>
          <rPr>
            <b/>
            <sz val="9"/>
            <color indexed="81"/>
            <rFont val="Tahoma"/>
            <family val="2"/>
          </rPr>
          <t xml:space="preserve">The officer responsible for managing the risk
</t>
        </r>
        <r>
          <rPr>
            <sz val="9"/>
            <color indexed="81"/>
            <rFont val="Tahoma"/>
            <family val="2"/>
          </rPr>
          <t xml:space="preserve">
</t>
        </r>
      </text>
    </comment>
    <comment ref="C93" authorId="1" shapeId="0" xr:uid="{00000000-0006-0000-0200-00001D000000}">
      <text>
        <r>
          <rPr>
            <b/>
            <sz val="9"/>
            <color indexed="81"/>
            <rFont val="Tahoma"/>
            <family val="2"/>
          </rPr>
          <t xml:space="preserve">The officer responsible for managing the risk
</t>
        </r>
        <r>
          <rPr>
            <sz val="9"/>
            <color indexed="81"/>
            <rFont val="Tahoma"/>
            <family val="2"/>
          </rPr>
          <t xml:space="preserve">
</t>
        </r>
      </text>
    </comment>
    <comment ref="C94" authorId="1" shapeId="0" xr:uid="{00000000-0006-0000-0200-00001E000000}">
      <text>
        <r>
          <rPr>
            <b/>
            <sz val="9"/>
            <color indexed="81"/>
            <rFont val="Tahoma"/>
            <family val="2"/>
          </rPr>
          <t xml:space="preserve">The officer responsible for managing the risk
</t>
        </r>
        <r>
          <rPr>
            <sz val="9"/>
            <color indexed="81"/>
            <rFont val="Tahoma"/>
            <family val="2"/>
          </rPr>
          <t xml:space="preserve">
</t>
        </r>
      </text>
    </comment>
    <comment ref="C95" authorId="1" shapeId="0" xr:uid="{00000000-0006-0000-0200-00001F000000}">
      <text>
        <r>
          <rPr>
            <b/>
            <sz val="9"/>
            <color indexed="81"/>
            <rFont val="Tahoma"/>
            <family val="2"/>
          </rPr>
          <t xml:space="preserve">The officer responsible for managing the risk
</t>
        </r>
        <r>
          <rPr>
            <sz val="9"/>
            <color indexed="81"/>
            <rFont val="Tahoma"/>
            <family val="2"/>
          </rPr>
          <t xml:space="preserve">
</t>
        </r>
      </text>
    </comment>
    <comment ref="C96" authorId="1" shapeId="0" xr:uid="{00000000-0006-0000-0200-000020000000}">
      <text>
        <r>
          <rPr>
            <b/>
            <sz val="9"/>
            <color indexed="81"/>
            <rFont val="Tahoma"/>
            <family val="2"/>
          </rPr>
          <t xml:space="preserve">The officer responsible for managing the risk
</t>
        </r>
        <r>
          <rPr>
            <sz val="9"/>
            <color indexed="81"/>
            <rFont val="Tahoma"/>
            <family val="2"/>
          </rPr>
          <t xml:space="preserve">
</t>
        </r>
      </text>
    </comment>
    <comment ref="C97" authorId="1" shapeId="0" xr:uid="{00000000-0006-0000-0200-000021000000}">
      <text>
        <r>
          <rPr>
            <b/>
            <sz val="9"/>
            <color indexed="81"/>
            <rFont val="Tahoma"/>
            <family val="2"/>
          </rPr>
          <t xml:space="preserve">The officer responsible for managing the risk
</t>
        </r>
        <r>
          <rPr>
            <sz val="9"/>
            <color indexed="81"/>
            <rFont val="Tahoma"/>
            <family val="2"/>
          </rPr>
          <t xml:space="preserve">
</t>
        </r>
      </text>
    </comment>
    <comment ref="C98" authorId="1" shapeId="0" xr:uid="{00000000-0006-0000-0200-000022000000}">
      <text>
        <r>
          <rPr>
            <b/>
            <sz val="9"/>
            <color indexed="81"/>
            <rFont val="Tahoma"/>
            <family val="2"/>
          </rPr>
          <t xml:space="preserve">The officer responsible for managing the risk
</t>
        </r>
        <r>
          <rPr>
            <sz val="9"/>
            <color indexed="81"/>
            <rFont val="Tahoma"/>
            <family val="2"/>
          </rPr>
          <t xml:space="preserve">
</t>
        </r>
      </text>
    </comment>
    <comment ref="C99" authorId="1" shapeId="0" xr:uid="{00000000-0006-0000-0200-000023000000}">
      <text>
        <r>
          <rPr>
            <b/>
            <sz val="9"/>
            <color indexed="81"/>
            <rFont val="Tahoma"/>
            <family val="2"/>
          </rPr>
          <t xml:space="preserve">The officer responsible for managing the risk
</t>
        </r>
        <r>
          <rPr>
            <sz val="9"/>
            <color indexed="81"/>
            <rFont val="Tahoma"/>
            <family val="2"/>
          </rPr>
          <t xml:space="preserve">
</t>
        </r>
      </text>
    </comment>
    <comment ref="C100" authorId="1" shapeId="0" xr:uid="{00000000-0006-0000-0200-000024000000}">
      <text>
        <r>
          <rPr>
            <b/>
            <sz val="9"/>
            <color indexed="81"/>
            <rFont val="Tahoma"/>
            <family val="2"/>
          </rPr>
          <t xml:space="preserve">The officer responsible for managing the risk
</t>
        </r>
        <r>
          <rPr>
            <sz val="9"/>
            <color indexed="81"/>
            <rFont val="Tahoma"/>
            <family val="2"/>
          </rPr>
          <t xml:space="preserve">
</t>
        </r>
      </text>
    </comment>
    <comment ref="C101" authorId="1" shapeId="0" xr:uid="{00000000-0006-0000-0200-000025000000}">
      <text>
        <r>
          <rPr>
            <b/>
            <sz val="9"/>
            <color indexed="81"/>
            <rFont val="Tahoma"/>
            <family val="2"/>
          </rPr>
          <t xml:space="preserve">The officer responsible for managing the risk
</t>
        </r>
        <r>
          <rPr>
            <sz val="9"/>
            <color indexed="81"/>
            <rFont val="Tahoma"/>
            <family val="2"/>
          </rPr>
          <t xml:space="preserve">
</t>
        </r>
      </text>
    </comment>
    <comment ref="C102" authorId="1" shapeId="0" xr:uid="{00000000-0006-0000-0200-000026000000}">
      <text>
        <r>
          <rPr>
            <b/>
            <sz val="9"/>
            <color indexed="81"/>
            <rFont val="Tahoma"/>
            <family val="2"/>
          </rPr>
          <t xml:space="preserve">The officer responsible for managing the risk
</t>
        </r>
        <r>
          <rPr>
            <sz val="9"/>
            <color indexed="81"/>
            <rFont val="Tahoma"/>
            <family val="2"/>
          </rPr>
          <t xml:space="preserve">
</t>
        </r>
      </text>
    </comment>
    <comment ref="C103" authorId="1" shapeId="0" xr:uid="{00000000-0006-0000-0200-000027000000}">
      <text>
        <r>
          <rPr>
            <b/>
            <sz val="9"/>
            <color indexed="81"/>
            <rFont val="Tahoma"/>
            <family val="2"/>
          </rPr>
          <t xml:space="preserve">The officer responsible for managing the risk
</t>
        </r>
        <r>
          <rPr>
            <sz val="9"/>
            <color indexed="81"/>
            <rFont val="Tahoma"/>
            <family val="2"/>
          </rPr>
          <t xml:space="preserve">
</t>
        </r>
      </text>
    </comment>
    <comment ref="C104" authorId="1" shapeId="0" xr:uid="{00000000-0006-0000-0200-000028000000}">
      <text>
        <r>
          <rPr>
            <b/>
            <sz val="9"/>
            <color indexed="81"/>
            <rFont val="Tahoma"/>
            <family val="2"/>
          </rPr>
          <t xml:space="preserve">The officer responsible for managing the risk
</t>
        </r>
        <r>
          <rPr>
            <sz val="9"/>
            <color indexed="81"/>
            <rFont val="Tahoma"/>
            <family val="2"/>
          </rPr>
          <t xml:space="preserve">
</t>
        </r>
      </text>
    </comment>
    <comment ref="C105" authorId="1" shapeId="0" xr:uid="{00000000-0006-0000-0200-000029000000}">
      <text>
        <r>
          <rPr>
            <b/>
            <sz val="9"/>
            <color indexed="81"/>
            <rFont val="Tahoma"/>
            <family val="2"/>
          </rPr>
          <t xml:space="preserve">The officer responsible for managing the risk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Wenman, Kevin</author>
  </authors>
  <commentList>
    <comment ref="D5" authorId="0" shapeId="0" xr:uid="{00000000-0006-0000-0900-000001000000}">
      <text>
        <r>
          <rPr>
            <sz val="9"/>
            <color indexed="81"/>
            <rFont val="Tahoma"/>
            <family val="2"/>
          </rPr>
          <t xml:space="preserve">Further treatments and controls required to bring the risk rating to an ‘acceptable’ level.
</t>
        </r>
      </text>
    </comment>
  </commentList>
</comments>
</file>

<file path=xl/sharedStrings.xml><?xml version="1.0" encoding="utf-8"?>
<sst xmlns="http://schemas.openxmlformats.org/spreadsheetml/2006/main" count="1145" uniqueCount="480">
  <si>
    <r>
      <t xml:space="preserve">ACT EDUCATION DIRECTORATE EXCURSIONS RISK ASSESSMENT EXEMPLAR
</t>
    </r>
    <r>
      <rPr>
        <b/>
        <i/>
        <sz val="10"/>
        <color theme="3"/>
        <rFont val="MetricHPE Light"/>
      </rPr>
      <t xml:space="preserve">Please take the time to read these instructions before proceeding. They provide detailed and handy guidance on how to complete the Risk Register
</t>
    </r>
    <r>
      <rPr>
        <b/>
        <sz val="10"/>
        <color theme="3"/>
        <rFont val="MetricHPE Light"/>
      </rPr>
      <t xml:space="preserve">
PURPOSE: The purpose of this document is to capture and register risks associated with excursions and physical activities undertaken by ACT Public Schools. The preparation of a risk assessment is a MANDATORY component of the excursions planning process. Schools may use the exemplar risks and controls already documented, but should do so considering the school context. Appropriate updates should be made, if required. Additional risks relating to the school context should also be added, if necessary.
NOTE: To assist with formatting and printing of this risk register, please ensure that you "SAVE AS" the document to your personal drive or a separate folder on your device before you commence input of data. It is recommended that you do not save directly to your desktop.</t>
    </r>
  </si>
  <si>
    <t>GENERAL TIPS: HOW TO EDIT OR NAVIGATE IN A CELL</t>
  </si>
  <si>
    <t>To navigate the cursor within a cell (1)</t>
  </si>
  <si>
    <t>Hit &lt;F2&gt; and use the arrow keys to move the cursor</t>
  </si>
  <si>
    <t>around within the cell.</t>
  </si>
  <si>
    <t>To get a "line break" while editing a cell's text</t>
  </si>
  <si>
    <t>Hit &lt;Alt&gt;&lt;Enter&gt;</t>
  </si>
  <si>
    <t>To navigate the cursor within a cell (2)</t>
  </si>
  <si>
    <t>When there is too much text to fit in the formula</t>
  </si>
  <si>
    <t>bar, click this button to open the formula bar up</t>
  </si>
  <si>
    <t>to display all text.</t>
  </si>
  <si>
    <t>Click again to close.</t>
  </si>
  <si>
    <t>Shortcut; &lt;Ctrl&gt;&lt;Shift&gt;&lt;U&gt;</t>
  </si>
  <si>
    <t>Pasting data into the register</t>
  </si>
  <si>
    <t>ALWAYS use Paste Special - Values Only</t>
  </si>
  <si>
    <t>This way the formatting of the register remains the same and the reports print successfully.</t>
  </si>
  <si>
    <t>SHEET 1: THE CONTEXT</t>
  </si>
  <si>
    <t>Identifying the context sets the scene for how the risk assessment will proceed, what risks will be considered, how they will be rated and what actions and decisions will follow from the process to manage and reduce the risks identified.</t>
  </si>
  <si>
    <t>Topic of the Risk Assessment</t>
  </si>
  <si>
    <t>Enter the excursion name, year levels attending, dates and the location</t>
  </si>
  <si>
    <t>Details</t>
  </si>
  <si>
    <t xml:space="preserve">Provide a brief description of the excursion or physical activity. E.g. summary of the activity including program objectives, activities conducted, travel, accommodation, external providers and any other relevant details. </t>
  </si>
  <si>
    <t>Owner</t>
  </si>
  <si>
    <t>Enter the name of the person undertaking the risk assessment</t>
  </si>
  <si>
    <t>Enter the date that the risk assessment is completed</t>
  </si>
  <si>
    <t>Enter the name of the Principal as the "approving authority"</t>
  </si>
  <si>
    <t>Enter the name of the school</t>
  </si>
  <si>
    <t xml:space="preserve">Its important to save the original risk assessment and to save a different version for each review period. The risk assessment may be updated as risk controls/treatments are reviewed/monitored or as new risks are identified. Appropriate record keeping and audit trails are integral to ensuring risks are managed effectively. </t>
  </si>
  <si>
    <t>SHEET TWO: RISK REGISTER</t>
  </si>
  <si>
    <t>Event Name</t>
  </si>
  <si>
    <t>Insert the name of the excursion and the school name</t>
  </si>
  <si>
    <t>Risk Reference Number</t>
  </si>
  <si>
    <t>Provide a reference number for the risk.</t>
  </si>
  <si>
    <t>Risk Description</t>
  </si>
  <si>
    <t>A description of the risk, what can happen?</t>
  </si>
  <si>
    <t>Language is important. Examples of appropriate language include:</t>
  </si>
  <si>
    <t>Failure of</t>
  </si>
  <si>
    <t>Failure to</t>
  </si>
  <si>
    <t>Breach of</t>
  </si>
  <si>
    <t>Damage to</t>
  </si>
  <si>
    <t>Loss of</t>
  </si>
  <si>
    <t>Source</t>
  </si>
  <si>
    <t xml:space="preserve">This is a free text field which identifies the driver to the risk.  How the risk comes about or what causes the risk?  </t>
  </si>
  <si>
    <t>Impact/Outcome</t>
  </si>
  <si>
    <t xml:space="preserve">This is the result of if what can happen does happen.  Essentially this is the consequence of the risk. </t>
  </si>
  <si>
    <t>The consequence described should be in its most normal form and not the extreme form. For example the consequence of a trip and fall in its most likely form is: minor injury requiring minor first aid treatment. The consequence in its most extreme form would be major injury/cut, resulting in infection and blood poisoning resulting in death. Using the extreme form of the consequence does not add value to the process as all risks would end up in the “extreme” and “high” levels of risk which would make it difficult to prioritise risk treatment plans and further action where required.</t>
  </si>
  <si>
    <t>Risk Owner</t>
  </si>
  <si>
    <t>This is a free text field. The risk owner should be a ‘role’ or ‘function’ responsible for managing the risk. Ideally this should be someone that understand the risk from a day to day operational perspective. Names of people should be avoided to ensure that the risk ownership remains regardless of whom is in that role.</t>
  </si>
  <si>
    <t xml:space="preserve">Risk Controls Currently in Place </t>
  </si>
  <si>
    <t xml:space="preserve">This is a free text field which allows you to summarise all the things that we are already doing to manage the risk.  </t>
  </si>
  <si>
    <t xml:space="preserve">This may include, policies, procedures or school based practices, </t>
  </si>
  <si>
    <t>Risk Rating (‘Inherent Risk Rating’)</t>
  </si>
  <si>
    <t>The risk is rated taking into consideration the current controls that are already in place to manage the risk. The ACTIA Risk Matrix should be referred to in rating the risks.</t>
  </si>
  <si>
    <t>Consequence</t>
  </si>
  <si>
    <t>This is a drop down field. Consequence of a risk needs to be rated based on the impact of the event happening on a scale of 1-5 as shown below, after taking into consideration the current controls which exist. In rating the consequence, it is important that the rating is looked at in its most ‘likely form’. The most likely form of the consequence of a risk is defined as the consequence in the normal course of business.</t>
  </si>
  <si>
    <t>Each identified consequence will fall within a consequence category as illustrated within the Matrix. The impact is further described under each of the consequence categories across the 1-5 scale within the Matrix.</t>
  </si>
  <si>
    <t>Where there are multiple consequences that exists for one risk, the consequence with the highest impact is selected to rate the risk.</t>
  </si>
  <si>
    <t xml:space="preserve">A rating between 1-5 needs to be selected for the highest consequence identified. </t>
  </si>
  <si>
    <t>1- Insignificant</t>
  </si>
  <si>
    <t>2 – Minor</t>
  </si>
  <si>
    <t>3 – Moderate</t>
  </si>
  <si>
    <t>4 – Major</t>
  </si>
  <si>
    <t>5 - Catastrophic</t>
  </si>
  <si>
    <t xml:space="preserve">The consequence categories may be adjusted where appropriate to better reflect a certain project or program.  </t>
  </si>
  <si>
    <t xml:space="preserve">The important thing to remember is that at one end of the scale an insignificant consequence will have a limited impact on achieving your objectives and at the other end of the spectrum a catastrophic consequence may mean that you will not achieve your objectives at all.  </t>
  </si>
  <si>
    <t>Likelihood</t>
  </si>
  <si>
    <t xml:space="preserve">This is a drop down field. Now that the consequence has been defined and measured, the next question to be answered on the risk register is: What is the likelihood of the consequence?  </t>
  </si>
  <si>
    <t>The likelihood rating needs to be entered on a scale of 1-5. The criteria for each scale are contained within the Matrix.</t>
  </si>
  <si>
    <t>1 – Rare</t>
  </si>
  <si>
    <t>2 – Unlikely</t>
  </si>
  <si>
    <t>3 – Possible</t>
  </si>
  <si>
    <t>4 – Likely</t>
  </si>
  <si>
    <t>5 – Almost certain</t>
  </si>
  <si>
    <t>Level of Risk (Inherent Risk Rating)</t>
  </si>
  <si>
    <t>This field will be automatically populated. The Inherent Risk Rating is the level of risk taking into account the current controls in place.</t>
  </si>
  <si>
    <t>The risk register automatically populates this field using the consequence and likelihood ratings entered.  For example a ‘Moderate’ risk with a likelihood rating of ‘Possible’ will produce a level of risk of Medium. This is also evident from the Matrix, by the coloured risk levels shown against each consequence and likelihood scale.</t>
  </si>
  <si>
    <t>Control Effectiveness Rating</t>
  </si>
  <si>
    <t xml:space="preserve">This rating is used to understand the effectiveness of current controls in managing the risk identified. This is a drop down field where the rating can be measured as ‘Adequate’, ‘Room For Improvement’, or ‘Inadequate’.  The definition of each effectiveness rating is explained in the Matrix. </t>
  </si>
  <si>
    <t xml:space="preserve">It is important to note that when selecting a rating, the rating is based on a quantitative assessment where appropriate rather than a qualitative assessment. </t>
  </si>
  <si>
    <t xml:space="preserve">The ACT Government Risk Management Policy 2019 Implementation Guide (the 'Guide') recommends all risks rated ‘High’ or ‘Extreme’ or where the Control Effectiveness rating is ‘Inadequate’ or has ‘Room for Improvement’ to develop and implement treatments (new controls) in order to reduce the level of risk to an acceptable level.  </t>
  </si>
  <si>
    <t>Further Treatments</t>
  </si>
  <si>
    <t xml:space="preserve">This is a drop down field to select ‘Yes’ or ‘No’ to further treatments based on the results from the previous step.  It is expected that schools will have adequate controls in place prior to the excursion proceeding. If further treatments are required, please contact the Risk, Security and Emergency Management team at edurma@act.gov.au </t>
  </si>
  <si>
    <t>Comments</t>
  </si>
  <si>
    <t>This is a free text field. Where the Inherent Risk Rating is ‘High’ or ‘Extreme’ and the Control Effectiveness rating is ‘Inadequate’ or ‘Room for Improvement’, AND further treatments will not be developed and implemented, this field allows to enter comments around the reasons for not implementing treatments (new controls).</t>
  </si>
  <si>
    <t>This may be due to resource constraints, all applicable treatments have been identified and therefore the current level of risk needs to be accepted, or the current level of risk is within the risk appetite of the entity, project or program.</t>
  </si>
  <si>
    <t xml:space="preserve">SHEET THREE: TREATMENTS (ONLY EXPECTED TO BE USED BY EXCEPTION) - It is expected that schools will have adequate controls in place prior to the excursion proceeding. If further treatments are required, please contact the Risk, Security and Emergency Management team at edurma@act.gov.au </t>
  </si>
  <si>
    <t xml:space="preserve">The Guide recommends all risks rated ‘High’ or ‘Extreme’ or where the Control Effectiveness rating is ‘Inadequate’ or has ‘Room for Improvement’ to develop and implement treatments (new controls) in order to reduce the level of risk to an acceptable level.  </t>
  </si>
  <si>
    <t>The risks that require further treatments (new controls) as identified within the Risk Register sheet are highlighted in ‘red’ in column ‘I’.</t>
  </si>
  <si>
    <t xml:space="preserve">This page shows the information entered in the Risk Register sheet. This information is locked and cannot be amended within the Treatments sheet. The data is repeated for the purpose of transparency of the current controls in identifying the treatments (new controls).  </t>
  </si>
  <si>
    <t>It’s important to note, that when the risk register is reviewed for currency according to the review timeframes, treatments (new controls) may become a current control (if implemented and active) and therefore should be amended as such in the revised version within the Risk Register sheet. It may also be applicable to remove a current control because it no longer contributes to the management of that risk.</t>
  </si>
  <si>
    <t>New Controls to Improve Rating</t>
  </si>
  <si>
    <t>This is a free text field. Treatments (new controls) are entered within column ‘J’.</t>
  </si>
  <si>
    <t>Strategy/Implementation</t>
  </si>
  <si>
    <t>This is a free text field. The Treatment Action Plan is entered here which described the strategy and actions taken to implement the new controls in order to further reduce the risk rating.</t>
  </si>
  <si>
    <t>Where required, the Treatment Action Plan can be documented in more detail using the ACTIA Treatment Action Plan template available in the ACTIA website.</t>
  </si>
  <si>
    <t>Treatment Owner</t>
  </si>
  <si>
    <t>This is a free text field. This should be a ‘role’ or ‘function’ responsible for managing the treatment of the risk. In some circumstances, the risk treatment owners maybe the same as the risk owner. Names of people should be avoided, to ensure that the ownership for risk remains regardless of who is in that role.</t>
  </si>
  <si>
    <t>Due Date</t>
  </si>
  <si>
    <t>This is a free text field. The dates for completion of the treatment strategies should be entered here in the following format (MM-Year).</t>
  </si>
  <si>
    <t>Risk Rating (Residual Risk Rating)</t>
  </si>
  <si>
    <t>The risks are rated again using the consequence and likelihood criteria within the Matrix.</t>
  </si>
  <si>
    <t>The risk rating steps illustrated in the Risk Register sheet, needs to be replicated in this section to rate the risks.</t>
  </si>
  <si>
    <t>In rating the risks, it is important to note that the consequence and likelihood ratings should now take into consideration the treatments (new controls) identified within this section.</t>
  </si>
  <si>
    <t>The Residual Risk rating is the level of risk that remains taking into account treatments or new controls.</t>
  </si>
  <si>
    <t>This is a drop down field. This rating is used to understand the effectiveness of treatments (new controls) in managing the risks identified.</t>
  </si>
  <si>
    <t>The Control Effectiveness rating steps illustrated in the Risk Register sheet, needs to be replicated in this section to rate the risks.</t>
  </si>
  <si>
    <t>SHEET FOUR: ACT GOVERNMENT RISK MATRIX</t>
  </si>
  <si>
    <t xml:space="preserve">This page is locked.  The risk matrix sets the context as to how the ACT Government manages risk and is used to rate the risks in the risk register. </t>
  </si>
  <si>
    <t>Operational Risk Register - The Context</t>
  </si>
  <si>
    <t xml:space="preserve">Identifying the context sets the scene for how the risk assessment will proceed, what risks will be considered, </t>
  </si>
  <si>
    <t>how they will be rated and what actions and decisions will follow from the process to manage and reduce the risks identified.</t>
  </si>
  <si>
    <t>Quick guide - Recommended steps:</t>
  </si>
  <si>
    <t>Detailed instructions can be viewed / printed through the Instructions sheet.</t>
  </si>
  <si>
    <t xml:space="preserve">Excursion XXXXX,
Year(s) XX, 
Dates XXXXX
Location(s): XXXXX
</t>
  </si>
  <si>
    <t>Step 1:</t>
  </si>
  <si>
    <t>Complete the Context sheet.</t>
  </si>
  <si>
    <t>Purpose of the risk register, a specific event, project or undertaking.</t>
  </si>
  <si>
    <t>Sets the scope of the register and also review dates.</t>
  </si>
  <si>
    <t>Step 2:</t>
  </si>
  <si>
    <t>Print  the Risk Matrix.</t>
  </si>
  <si>
    <t>Use this as a reference in rating the risks.</t>
  </si>
  <si>
    <t>Step 3:</t>
  </si>
  <si>
    <t>Go to the Risk Register sheet and complete columns A-L.</t>
  </si>
  <si>
    <t>Use the Risk Matrix to determine the ratings.</t>
  </si>
  <si>
    <t>(Hit &lt;Alt&gt;&lt;Enter&gt; to make a line break)</t>
  </si>
  <si>
    <t>Step 4:</t>
  </si>
  <si>
    <t>Go to the Risk Treatments sheet and complete columns J-Q. Consider further treatments for risks rated</t>
  </si>
  <si>
    <t>‘High’ or ‘Extreme’ or where Control Effectiveness rating is ‘Inadequate’ or ‘Room for Improvement’.</t>
  </si>
  <si>
    <t xml:space="preserve">Provide a summary of the activities and goals/objectives of the risk assessment. This may include defining responsibilities, the scope of the risk assessment (what is included and excluded) and how the risk assessment will be conducted.
</t>
  </si>
  <si>
    <t>Step 5:</t>
  </si>
  <si>
    <t>Go to the Control Panel and print relevant risk reports for review/monitoring and reporting purposes.</t>
  </si>
  <si>
    <t xml:space="preserve">
</t>
  </si>
  <si>
    <t>School Name:</t>
  </si>
  <si>
    <t xml:space="preserve">OFFICIAL - Sensitive - Education  Directorate </t>
  </si>
  <si>
    <t>XXXX School Excursion or Physical Activity</t>
  </si>
  <si>
    <t>Risk Assessment Undertaken By:</t>
  </si>
  <si>
    <t>Date  Completed:</t>
  </si>
  <si>
    <t>Local Version Control:</t>
  </si>
  <si>
    <t>Next Review Date:</t>
  </si>
  <si>
    <t>Approving Authority (Principal)</t>
  </si>
  <si>
    <t>Signature</t>
  </si>
  <si>
    <t>Operational Version Ref: 2019-07-09</t>
  </si>
  <si>
    <t>Instructions: -	Edit your context specific information to the highlighted exemplars and delete any items not relevant. Add any specific risks not identified</t>
  </si>
  <si>
    <t>Agency / Branch / Event:</t>
  </si>
  <si>
    <t>The Risk:</t>
  </si>
  <si>
    <t>Source:</t>
  </si>
  <si>
    <t>Impact / Outcome</t>
  </si>
  <si>
    <t xml:space="preserve">Risk Owner </t>
  </si>
  <si>
    <t>Risk Controls Currently in Place</t>
  </si>
  <si>
    <t xml:space="preserve"> Risk Rating </t>
  </si>
  <si>
    <t>Further Treatments (Y/N)</t>
  </si>
  <si>
    <t>Consequence (1-5)</t>
  </si>
  <si>
    <t>Likelihood of Consequence (1-5)</t>
  </si>
  <si>
    <t>Inherent Risk Rating</t>
  </si>
  <si>
    <t>Adequate</t>
  </si>
  <si>
    <t>No</t>
  </si>
  <si>
    <t>Inadequate Excursion Planning</t>
  </si>
  <si>
    <t xml:space="preserve">• Failure to follow excursions procedures - Planning
• Failure to follow relevant policy for other activities  </t>
  </si>
  <si>
    <t>Environmental conditions</t>
  </si>
  <si>
    <t>•	Storms and rain
•	Lightning
•	High wind 
•	Bushfires
•	Heat
•	Cold
• Treefall</t>
  </si>
  <si>
    <t>• Excursions outcome not realised or disrupted
• Hypothermia
• Hyperthermia
• Sunburn
• Dehydration
• Injury</t>
  </si>
  <si>
    <t>Teacher in Charge</t>
  </si>
  <si>
    <t>• Follow all Excursion Procedures in particular - Environment
• Ongoing monitoring of environmental conditions
• use of contingency plan, 
• Group preparation – training, practice and briefing to deal with emergencies and appropriate clothing
• Trigger points for environmental conditions
• Site inspection for potential tree fall.</t>
  </si>
  <si>
    <t xml:space="preserve">• Excursions outcome not realised or disrupted
• Reputational damage to school and Directorate
• Loss of future student outcomes on excursions
• Loss of access to external providers and venues
• Injury or adverse incident to participant
</t>
  </si>
  <si>
    <t>• Follow all Excursions Procedures, in particular - Duty of Care, Interstate Travel and Overnight Accommodation
• Excursions must give equal consideration to all aspects of the planning and delivery including; qualifications, training, reconnaissance, student capability and medical details, along with documentation
• Participants briefed on expectations; behaviour, buddy system, site boundaries
• Supervision appropriate to the needs of the student group
• Follow and contextualise school behaviour procedures as appropriate 
• Contingency plan to be enacted if a trigger point reached</t>
  </si>
  <si>
    <r>
      <t>• Follow all Excursion Procedures
• Maintain supervision and Duty of Care requirements
• Ensure participants have appropriate clothing, footwear, food and water, follow sun safe policy 
• The provision of First Aid
• Participants briefed on expectations; behaviour, buddy system, food and water, animal encounters, physical activities, site boundaries
• Contingency Plan detailing routes, site plan, roles, evacuation points, processes and meeting points for ambulance, contact details circulated to school and each group
• Complete ongoing dynamic risk assessments
• Additional food and water supplies carried
• Mobile phones/Satellite phone/PLB carried by staff - phone numbers (</t>
    </r>
    <r>
      <rPr>
        <sz val="11"/>
        <color rgb="FFFF0000"/>
        <rFont val="Calibri"/>
        <family val="2"/>
        <scheme val="minor"/>
      </rPr>
      <t>include</t>
    </r>
    <r>
      <rPr>
        <sz val="11"/>
        <color rgb="FF9C5700"/>
        <rFont val="Calibri"/>
        <family val="2"/>
        <scheme val="minor"/>
      </rPr>
      <t>)
• Awareness of site and activity specific hazards (</t>
    </r>
    <r>
      <rPr>
        <sz val="11"/>
        <color rgb="FFFF0000"/>
        <rFont val="Calibri"/>
        <family val="2"/>
        <scheme val="minor"/>
      </rPr>
      <t>include</t>
    </r>
    <r>
      <rPr>
        <sz val="11"/>
        <color rgb="FF9C5700"/>
        <rFont val="Calibri"/>
        <family val="2"/>
        <scheme val="minor"/>
      </rPr>
      <t>)</t>
    </r>
  </si>
  <si>
    <t>Failure to meet behavioural expectations</t>
  </si>
  <si>
    <t xml:space="preserve">•  Student injures an another participant / animal / third party
•  Student damages structure, environment, cultural site, heritage item
•   Student separated from group
•   Learning outcome not realised or disrupted
• Refer to Risk 8 - Psychological injury 
•  Reputational damage to school and Directorate
</t>
  </si>
  <si>
    <t>Add risk here</t>
  </si>
  <si>
    <t>Risk Reference</t>
  </si>
  <si>
    <t xml:space="preserve">Likelihood of Consequence </t>
  </si>
  <si>
    <t>Residual Risk Rating</t>
  </si>
  <si>
    <t>Further Treatments to Improve rating</t>
  </si>
  <si>
    <t>Strategy / Implementation</t>
  </si>
  <si>
    <t>Consequence of risk in the most normal form</t>
  </si>
  <si>
    <t>Insignificant</t>
  </si>
  <si>
    <t>Minor</t>
  </si>
  <si>
    <t>Moderate</t>
  </si>
  <si>
    <t>Major</t>
  </si>
  <si>
    <t>Catastrophic</t>
  </si>
  <si>
    <t>Financial</t>
  </si>
  <si>
    <t>1% of Budget or &lt;$5K</t>
  </si>
  <si>
    <t>2.5% of Budget or &lt;$50K</t>
  </si>
  <si>
    <t>&gt; 5% of Budget or &lt;$500K</t>
  </si>
  <si>
    <t>&gt; 10% of Budget or &lt;$5M</t>
  </si>
  <si>
    <t>&gt;25% of Budget or &gt;$5M</t>
  </si>
  <si>
    <t>People</t>
  </si>
  <si>
    <r>
      <t xml:space="preserve">Injury or ailments not requiring First Aid treatment
</t>
    </r>
    <r>
      <rPr>
        <b/>
        <sz val="14"/>
        <color theme="1"/>
        <rFont val="Calibri"/>
        <family val="2"/>
        <scheme val="minor"/>
      </rPr>
      <t>and/or</t>
    </r>
    <r>
      <rPr>
        <sz val="14"/>
        <color theme="1"/>
        <rFont val="Calibri"/>
        <family val="2"/>
        <scheme val="minor"/>
      </rPr>
      <t xml:space="preserve">
psychological injury managed by staff support services.</t>
    </r>
  </si>
  <si>
    <r>
      <t xml:space="preserve">Minor injury or requiring First Aid treatment or short term injury (less than four weeks incapacity for work)
</t>
    </r>
    <r>
      <rPr>
        <b/>
        <sz val="14"/>
        <color theme="1"/>
        <rFont val="Calibri"/>
        <family val="2"/>
        <scheme val="minor"/>
      </rPr>
      <t>and/or</t>
    </r>
    <r>
      <rPr>
        <sz val="14"/>
        <color theme="1"/>
        <rFont val="Calibri"/>
        <family val="2"/>
        <scheme val="minor"/>
      </rPr>
      <t xml:space="preserve">
psychological injury resulting in reduced ability to perform tasks requiring treatment from a health professional. 
</t>
    </r>
  </si>
  <si>
    <r>
      <t xml:space="preserve">Serious injury causing hospitalisation or medium term reversible disability (four weeks or more incapacity for work) or multiple medical treatment cases
</t>
    </r>
    <r>
      <rPr>
        <b/>
        <sz val="14"/>
        <color theme="1"/>
        <rFont val="Calibri"/>
        <family val="2"/>
        <scheme val="minor"/>
      </rPr>
      <t>and/or</t>
    </r>
    <r>
      <rPr>
        <sz val="14"/>
        <color theme="1"/>
        <rFont val="Calibri"/>
        <family val="2"/>
        <scheme val="minor"/>
      </rPr>
      <t xml:space="preserve">
psychological injury resulting in reduced ability to perform tasks  requiring ongoing support from GP/health professional.</t>
    </r>
  </si>
  <si>
    <r>
      <t xml:space="preserve">Single life threatening injury (including loss of limbs) or multiple serious injuries causing hospitalisation and/or permanent disability
</t>
    </r>
    <r>
      <rPr>
        <b/>
        <sz val="14"/>
        <color theme="1"/>
        <rFont val="Calibri"/>
        <family val="2"/>
        <scheme val="minor"/>
      </rPr>
      <t>and/or</t>
    </r>
    <r>
      <rPr>
        <sz val="14"/>
        <color theme="1"/>
        <rFont val="Calibri"/>
        <family val="2"/>
        <scheme val="minor"/>
      </rPr>
      <t xml:space="preserve">
psychological injury resulting in reduced ability to perform tasks requiring significant additional psychological treatment.</t>
    </r>
  </si>
  <si>
    <r>
      <t xml:space="preserve">Death or multiple life threatening injuries and/or multiple injuries causing major life altering impairment
</t>
    </r>
    <r>
      <rPr>
        <b/>
        <sz val="14"/>
        <rFont val="Calibri"/>
        <family val="2"/>
        <scheme val="minor"/>
      </rPr>
      <t>and/or</t>
    </r>
    <r>
      <rPr>
        <sz val="14"/>
        <rFont val="Calibri"/>
        <family val="2"/>
        <scheme val="minor"/>
      </rPr>
      <t xml:space="preserve">
psychological injury resulting in inability to perform tasks requiring ongoing significant psychological treatment.
</t>
    </r>
  </si>
  <si>
    <t>Compliance/
Regulation</t>
  </si>
  <si>
    <t>Non-compliance with work policy and standard operating procedures  which are not legislated or regulated.</t>
  </si>
  <si>
    <t>Numerous instances of non-compliance with work policy and standard operating procedures  which are not legislated or regulated.</t>
  </si>
  <si>
    <t>Non-compliance with work policy and standard operating procedures which require self reporting to the appropriate regulator and immediate rectification.</t>
  </si>
  <si>
    <t>Restriction of business operations by regulator due to non-compliance with relevant guidelines and / or significant non-compliance with policy and procedures which threaten business delivery.</t>
  </si>
  <si>
    <t>Operations shut down by regulator for failing to comply with relevant guidelines / legislation and /or significant non-compliance with internal procedures which could result in failure to provide business outcomes and service delivery.</t>
  </si>
  <si>
    <t>Reputation &amp; Image</t>
  </si>
  <si>
    <t>Internal review and/or minor dissatisfaction across a small number of demographic groups or stakeholders.</t>
  </si>
  <si>
    <t>Scrutiny required by internal committees or internal audit to prevent escalation and/or moderate dissatisfaction across a small number demographic groups or several stakeholders.</t>
  </si>
  <si>
    <t>Local media scrutiny (1 week) and/or scrutiny required by external committees or ACT Auditor General’s Office, or inquest, etc and/or dissatisfaction across a few demographic groups or multiple stakeholders.</t>
  </si>
  <si>
    <t>Intense public, political and national media scrutiny (1 week)  and/or Minister / Chief minister involvement and/or dissatisfaction across a large range of demographic groups and stakeholders.</t>
  </si>
  <si>
    <t>Adverse finding from Assembly inquiry or Commission of inquiry or sustained adverse international media and/or loss of public confidence in Govt or Public Service forcing changes to the machinery of Govt.</t>
  </si>
  <si>
    <t>Service Delivery</t>
  </si>
  <si>
    <t>Loss of or interruption to non critical/no-core services up to 3 days.</t>
  </si>
  <si>
    <t xml:space="preserve">Interruption of core services affecting critical infrastructure (eg law &amp; order, public safety, health) or cessation of core/ critical service essential to business continuity for up to 3 days. </t>
  </si>
  <si>
    <t>Cessation of core services affecting critical infrastructure (eg law &amp; order, public safety, health) or cessation of core/ critical service essential to business continuity for up to 3 days  and/or disruption for a week.</t>
  </si>
  <si>
    <t>Cessation of core services affecting critical infrastructure (eg law &amp; order, public safety, health) or cessation of core/ critical service essential to business continuity for up to 3 days and/or disruption over subsequent weeks.</t>
  </si>
  <si>
    <t>Total cessation of core services affecting critical infrastructure (eg law &amp; order, public safety, health) or cessation of core/ critical service essential to business continuity for more than 1 week and/or disruption over subsequent months.</t>
  </si>
  <si>
    <t>Likelihood of Consequence</t>
  </si>
  <si>
    <t>Frequency</t>
  </si>
  <si>
    <t>Matrix</t>
  </si>
  <si>
    <t>Almost Certain</t>
  </si>
  <si>
    <t>Is expected to occur in most circumstances</t>
  </si>
  <si>
    <t>Once in a quarter or more</t>
  </si>
  <si>
    <t>Medium</t>
  </si>
  <si>
    <t>High</t>
  </si>
  <si>
    <t>Extreme</t>
  </si>
  <si>
    <t>Likely</t>
  </si>
  <si>
    <t>Will probably occur</t>
  </si>
  <si>
    <t>Once a year or more</t>
  </si>
  <si>
    <t>Possible</t>
  </si>
  <si>
    <t>Might occur at some time in the future</t>
  </si>
  <si>
    <t>Once every 
1 - 5 years</t>
  </si>
  <si>
    <t>Low</t>
  </si>
  <si>
    <t>Unlikely</t>
  </si>
  <si>
    <t>Could occur but doubtful</t>
  </si>
  <si>
    <t>Once every 
5 - 20 years</t>
  </si>
  <si>
    <t>High *</t>
  </si>
  <si>
    <t>Rare</t>
  </si>
  <si>
    <t>May occur but only in exceptional circumstances</t>
  </si>
  <si>
    <t>Once every 
20 - 100 years</t>
  </si>
  <si>
    <t>Category of risk</t>
  </si>
  <si>
    <t>Assets</t>
  </si>
  <si>
    <t xml:space="preserve">Loss or destruction of assets up to $2,000. </t>
  </si>
  <si>
    <t>Loss or destruction of assets $2,000 to $10,000.</t>
  </si>
  <si>
    <t>Loss or destruction of assets $10,000 to $100,000.</t>
  </si>
  <si>
    <t>Loss or destruction of assets $100,000 to $5M.</t>
  </si>
  <si>
    <t>Loss or destruction of assets greater than $5M.</t>
  </si>
  <si>
    <r>
      <t xml:space="preserve">Injury or ailments not requiring First Aid treatment
</t>
    </r>
    <r>
      <rPr>
        <b/>
        <sz val="18"/>
        <color theme="1"/>
        <rFont val="Calibri"/>
        <family val="2"/>
        <scheme val="minor"/>
      </rPr>
      <t>and/or</t>
    </r>
    <r>
      <rPr>
        <sz val="18"/>
        <color theme="1"/>
        <rFont val="Calibri"/>
        <family val="2"/>
        <scheme val="minor"/>
      </rPr>
      <t xml:space="preserve">
psychological injury managed by staff support services.</t>
    </r>
  </si>
  <si>
    <r>
      <t xml:space="preserve">Minor injury or requiring First Aid treatment or short term injury (less than four weeks incapacity for work)
</t>
    </r>
    <r>
      <rPr>
        <b/>
        <sz val="18"/>
        <color theme="1"/>
        <rFont val="Calibri"/>
        <family val="2"/>
        <scheme val="minor"/>
      </rPr>
      <t>and/or</t>
    </r>
    <r>
      <rPr>
        <sz val="18"/>
        <color theme="1"/>
        <rFont val="Calibri"/>
        <family val="2"/>
        <scheme val="minor"/>
      </rPr>
      <t xml:space="preserve">
psychological injury resulting in reduced ability to perform tasks requiring treatment from a health professional. 
</t>
    </r>
  </si>
  <si>
    <r>
      <t xml:space="preserve">Serious injury causing hospitalisation or medium term reversible disability (four weeks or more incapacity for work) or multiple medical treatment cases
</t>
    </r>
    <r>
      <rPr>
        <b/>
        <sz val="18"/>
        <color theme="1"/>
        <rFont val="Calibri"/>
        <family val="2"/>
        <scheme val="minor"/>
      </rPr>
      <t>and/or</t>
    </r>
    <r>
      <rPr>
        <sz val="18"/>
        <color theme="1"/>
        <rFont val="Calibri"/>
        <family val="2"/>
        <scheme val="minor"/>
      </rPr>
      <t xml:space="preserve">
psychological injury resulting in reduced ability to perform tasks  requiring ongoing support from GP/health professional.</t>
    </r>
  </si>
  <si>
    <r>
      <t xml:space="preserve">Single life threatening injury (including loss of limbs) or multiple serious injuries causing hospitalisation and/or permanent disability
</t>
    </r>
    <r>
      <rPr>
        <b/>
        <sz val="18"/>
        <color theme="1"/>
        <rFont val="Calibri"/>
        <family val="2"/>
        <scheme val="minor"/>
      </rPr>
      <t>and/or</t>
    </r>
    <r>
      <rPr>
        <sz val="18"/>
        <color theme="1"/>
        <rFont val="Calibri"/>
        <family val="2"/>
        <scheme val="minor"/>
      </rPr>
      <t xml:space="preserve">
psychological injury resulting in reduced ability to perform tasks requiring significant additional psychological treatment.</t>
    </r>
  </si>
  <si>
    <r>
      <t xml:space="preserve">Death or multiple life threatening injuries and/or multiple injuries causing major life altering impairment
</t>
    </r>
    <r>
      <rPr>
        <b/>
        <sz val="18"/>
        <rFont val="Calibri"/>
        <family val="2"/>
        <scheme val="minor"/>
      </rPr>
      <t>and/or</t>
    </r>
    <r>
      <rPr>
        <sz val="18"/>
        <rFont val="Calibri"/>
        <family val="2"/>
        <scheme val="minor"/>
      </rPr>
      <t xml:space="preserve">
psychological injury resulting in inability to perform tasks requiring ongoing significant psychological treatment.
</t>
    </r>
  </si>
  <si>
    <t>Environment</t>
  </si>
  <si>
    <t>Limited effect to something of low significance and/or effects are limited to a small area with rapid recovery.</t>
  </si>
  <si>
    <t>Transient, minor effects and/or minor effects to environment and/or disturbance of native vegetation or waterways.</t>
  </si>
  <si>
    <t>Moderate, short-term environmental harm to environment and/or disturbance of native vegetation or waterways.</t>
  </si>
  <si>
    <t>Significant, medium-term environmental harm to environment and/or disturbance of native vegetation or waterways.</t>
  </si>
  <si>
    <t>Long term environmental harm and/or widespread or severe impacts to environment, threatened species and/or long term effects on ecological community or native vegetation or waterways.</t>
  </si>
  <si>
    <t>Information &amp; Records Management</t>
  </si>
  <si>
    <t>Interruption to ICT systems, electronic records and data access less than ½ day and/or  system breach to business administration system with no personal or classified information stored.</t>
  </si>
  <si>
    <t>Interruption to ICT systems, electronic records and data access 1/2 - 1 day and/or  system breach to business administration system with some identifiable information but non-client threatening (data access known).</t>
  </si>
  <si>
    <t>Significant interruption (but not permanent loss) systems and data access 1-7 days and/or system breach to business administration system with some identifiable information but non-client threatening (data access unknown).</t>
  </si>
  <si>
    <t>Complete, permanent loss of some electronic records and/or data, or loss of access to ICT systems and data for more than 7 days and/or systems breach to business administration system with identifiable/classified information stored but non-client welfare threatening.</t>
  </si>
  <si>
    <t xml:space="preserve">Complete, permanent loss of or inability to recover/reconstruct all records and data and/or total loss of confidence in data/record integrity and/or systems breach to Govt or business critical systems with client and/or business welfare threatened.
</t>
  </si>
  <si>
    <t>Cultural &amp; Heritage</t>
  </si>
  <si>
    <t>Low-level repairable damage to commonplace structures.</t>
  </si>
  <si>
    <t>Mostly repairable damage to items of cultural and/or heritage significance.</t>
  </si>
  <si>
    <t>Significant damage to items of cultural and/or heritage significance.</t>
  </si>
  <si>
    <t>Permanent damage to structures or items of cultural and/or heritage significance.</t>
  </si>
  <si>
    <t>Irreparable damage to or loss of highly valued items of cultural and/or heritage significance.</t>
  </si>
  <si>
    <t>General Business Activities</t>
  </si>
  <si>
    <t>Minor errors in systems or processes requiring corrective action and/or minor delay without impact on overall schedule and/or insignificant impact on business outcomes and strategic objectives and/or negligible disruption to services or non-essential subsidiary services.</t>
  </si>
  <si>
    <t>Policy procedural rule occasionally not met and/or services do not fully meet need and/or minor impact on business outcomes and strategic objectives and/or non-essential or subsidiary services experience minor disruptions.</t>
  </si>
  <si>
    <t>One or more key accountability requirements not met and /or inconvenient but not client welfare threatening and/or moderate impact on business outcomes and strategic objectives and/or a number of objectives not met, minor or subsidiary services impaired.</t>
  </si>
  <si>
    <t>Significant impact on business and / or strategic objectives and/or strategies not consistent with Government's agenda and/or trends show service is degraded and/or key service delivery impaired.</t>
  </si>
  <si>
    <t>Strategic business outcomes  processes fail, control infrastructure failure, critical business objectives not met.  Unable to deliver necessary critical services.</t>
  </si>
  <si>
    <t>Recommended Steps:</t>
  </si>
  <si>
    <t>Completed</t>
  </si>
  <si>
    <t xml:space="preserve">Go to the Control Panel and create your list of Categories for this register. </t>
  </si>
  <si>
    <t>You may add or remove risk categories as appropriate. Best to lock it down and don't change it.</t>
  </si>
  <si>
    <t>Complete the Context Page.</t>
  </si>
  <si>
    <t>Print  the Risk Matrix</t>
  </si>
  <si>
    <t>Go to the Risk Register Tab and complete columns A-M.</t>
  </si>
  <si>
    <t>Use the Matrix to determine the ratings</t>
  </si>
  <si>
    <t>Go to the ‘Risk Treatments’ Tab and complete columns J-Q. Consider further treatments for risks rated</t>
  </si>
  <si>
    <t>‘High’ or ‘Extreme’ or where Control Effectiveness rating is ‘Inadequate’ or ‘Room for Improvement’</t>
  </si>
  <si>
    <t>Step 6:</t>
  </si>
  <si>
    <t>Go to the ‘Control Panel’ and print relevant risk reports for review/monitoring and reporting purposes.</t>
  </si>
  <si>
    <t>Top 10 risks categories by type</t>
  </si>
  <si>
    <t>Consequence &amp; Likelihood</t>
  </si>
  <si>
    <t>Matrix Calculation</t>
  </si>
  <si>
    <t>SortLevel</t>
  </si>
  <si>
    <t>Risk Categories</t>
  </si>
  <si>
    <t>Strategic</t>
  </si>
  <si>
    <t>Operational</t>
  </si>
  <si>
    <t>WHS</t>
  </si>
  <si>
    <t>Project</t>
  </si>
  <si>
    <t xml:space="preserve">Economic </t>
  </si>
  <si>
    <t>Cyber risk and data security</t>
  </si>
  <si>
    <t>lighting</t>
  </si>
  <si>
    <t>Scheduling</t>
  </si>
  <si>
    <t xml:space="preserve">Regulatory </t>
  </si>
  <si>
    <t>Regulation</t>
  </si>
  <si>
    <t>ergonomic</t>
  </si>
  <si>
    <t>Budget</t>
  </si>
  <si>
    <t>Products and Services</t>
  </si>
  <si>
    <t>Outsourcing</t>
  </si>
  <si>
    <t>temperature extremes</t>
  </si>
  <si>
    <t>Technical</t>
  </si>
  <si>
    <t xml:space="preserve">new technologies </t>
  </si>
  <si>
    <t xml:space="preserve">retain talent </t>
  </si>
  <si>
    <t>manual handling</t>
  </si>
  <si>
    <t>Resources</t>
  </si>
  <si>
    <t xml:space="preserve">privacy/identity management </t>
  </si>
  <si>
    <t>Conduct risk</t>
  </si>
  <si>
    <t>slip, trip and fall</t>
  </si>
  <si>
    <t>Supplier</t>
  </si>
  <si>
    <t>Geopolitical risk</t>
  </si>
  <si>
    <t xml:space="preserve">financial </t>
  </si>
  <si>
    <t>electrical</t>
  </si>
  <si>
    <t>Client Satisfaction</t>
  </si>
  <si>
    <t>Organisational change</t>
  </si>
  <si>
    <t>IT failure</t>
  </si>
  <si>
    <t>contagious illnesses</t>
  </si>
  <si>
    <t>Security</t>
  </si>
  <si>
    <t xml:space="preserve">escalation of risk issues </t>
  </si>
  <si>
    <t>compliance</t>
  </si>
  <si>
    <t>fire</t>
  </si>
  <si>
    <t>Information/Data</t>
  </si>
  <si>
    <t xml:space="preserve">Resistance to change </t>
  </si>
  <si>
    <t>Fraud</t>
  </si>
  <si>
    <t>chemical</t>
  </si>
  <si>
    <t>Management Team</t>
  </si>
  <si>
    <t>Public trust</t>
  </si>
  <si>
    <t>Physical attack</t>
  </si>
  <si>
    <t>stress</t>
  </si>
  <si>
    <t>Quality Assurance</t>
  </si>
  <si>
    <t>History</t>
  </si>
  <si>
    <t>Version</t>
  </si>
  <si>
    <t>Risks Charted on the Matrix table</t>
  </si>
  <si>
    <t>Inherent Rating Analysis
 Chart</t>
  </si>
  <si>
    <t>Control effectiveness rating</t>
  </si>
  <si>
    <t>Yes</t>
  </si>
  <si>
    <t>TitleTab and RR tab as per marion's notes</t>
  </si>
  <si>
    <t>Inadequate</t>
  </si>
  <si>
    <t>Hide unwanted tabs</t>
  </si>
  <si>
    <t>Has Room for improvement</t>
  </si>
  <si>
    <t>added Data Dump macro</t>
  </si>
  <si>
    <t>Added Drop-Box range names</t>
  </si>
  <si>
    <t>Project Contingency Calculations</t>
  </si>
  <si>
    <t>Risks Sorted by Consequence / Likelihood</t>
  </si>
  <si>
    <t>Extreme Risks Sorted by Consequence / Liklihood</t>
  </si>
  <si>
    <t>High Risks Sorted by Consequence / Liklihood</t>
  </si>
  <si>
    <t>Medium Risks Sorted by Consequence / Liklihood</t>
  </si>
  <si>
    <t>Low Risks Sorted by Consequence / Liklihood</t>
  </si>
  <si>
    <t>Directorate:</t>
  </si>
  <si>
    <t>Reference</t>
  </si>
  <si>
    <t>Category</t>
  </si>
  <si>
    <t>Source/Hazard:</t>
  </si>
  <si>
    <t>Risk Controls which are currently in place</t>
  </si>
  <si>
    <t>Rating</t>
  </si>
  <si>
    <t>Effectiveness</t>
  </si>
  <si>
    <t>Further Treats</t>
  </si>
  <si>
    <t>Effectiveness Rating</t>
  </si>
  <si>
    <t>Legislation</t>
  </si>
  <si>
    <t>Functions of the Board are jeopardised by the lack of permanent suitable accommodation and advice received that SAB cannot sit in the new Supreme Court Building</t>
  </si>
  <si>
    <t>Current controllers of buildings used by SAB contest the use of the facilities, existing facility used at the Court is sub optimal and unsafe</t>
  </si>
  <si>
    <t xml:space="preserve">Hearings held across multiple sites, lack of access to reliable technology, staff don’t have an ergonomic environment, inability to secure sites, increase risk </t>
  </si>
  <si>
    <t>Limited access to AVL in 2CA and AMC for parole  applications</t>
  </si>
  <si>
    <t xml:space="preserve">Breach of statutory requirements in the management and protection of information  </t>
  </si>
  <si>
    <t>Poor systems, lack of judgement, unauthorised release of information</t>
  </si>
  <si>
    <t>Public harm, harm of a victim, loss of stakeholder confidence, criminal and civil action, scrutiny by the information privacy commissioner</t>
  </si>
  <si>
    <t>Education of staff and Board members, record keeping practices, ACT government email being used by Board members</t>
  </si>
  <si>
    <t>Business Processes and Systems</t>
  </si>
  <si>
    <t>Board acts unlawfully</t>
  </si>
  <si>
    <t>Misinterpret the meaning of a legislative provision, inability to interpret specialist reports, lack of knowledge and/or education of Board members, not identify a provision, make a procedural error, conflict of interest, consider information that is irrelevant, not consider information that is relevant, delegate makes an error on behalf of the Board, workload of the Board and Secretariat</t>
  </si>
  <si>
    <t xml:space="preserve">Lack of confidence, incorrect incarceration, incorrect release, compensation, board conflict, judicial review </t>
  </si>
  <si>
    <t>Conflict and Bias Policy, Conflict of Interest Register, Secretariat support, seek advice from the ACTGS, Adjourn matters, Chair and Deputy Chair are judicial members of the Board with legal qualifications</t>
  </si>
  <si>
    <t>Release and/or management of someone that goes onto commit a violent crime</t>
  </si>
  <si>
    <t>Inadequate or insufficient specialists reports, inability to interpret specialist reports, lack of knowledge and/or education of Board members,  Inability to respond to complex crime eg terrorism/extremist, lack of timeliness of decision making, inadequate risk assessment, lack of ongoing support for the offender, poor decision making, lack of feedback/review mechanism, error/deficiency of ACTCS reports, management of offender by ACTCS, offenders deceives the Board, inability of the board to compel people to provide information.</t>
  </si>
  <si>
    <t>Public or individual harm, victim is negatively/harmed affected by offender, public outcry, loss of confidence, Board trauma, Board conflict, conflict with stakeholders, offender subject to additional charges, increased scrutiny of Board decisions</t>
  </si>
  <si>
    <t>Adjourn matters to obtain additional information, careful and time critical decision making,  Legislative framework that guides decision making, documentation provided to the Board</t>
  </si>
  <si>
    <t>Incorrect release of an offender</t>
  </si>
  <si>
    <t>Incorrect or inadequate information, multiple sources of information, duplication of information, missing information in the record, lack of communication between the Court and the Board,  procedural error, Secretariat/ACTCS makes a mistake on the paperwork, inability to respond to complex crime eg terrorism/extremist</t>
  </si>
  <si>
    <t>Offender commits another offence, offender doesn't complete their original sentence, reputational damage, lack of confidence from Stakeholders</t>
  </si>
  <si>
    <t>Cross checking of information by the Secretariat and Sentence Administration, copies of executed warrants</t>
  </si>
  <si>
    <t>Significant number of Board decisions are overturned at judicial review</t>
  </si>
  <si>
    <t>Failure to afford procedural fairness, legal error, poor decision making, lack of knowledge and/or education of Board members, dissatisfied litigant, deliberations not held in a timely manner, bias by the Board, lack of governance and strategic oversight, increase litigious environment, lack of consistency amongst divisions, conflict of interest by a Board member</t>
  </si>
  <si>
    <t>Loss of stakeholder confidence, termination of appointments of Board members</t>
  </si>
  <si>
    <t>Conflict and Bias Policy, Conflict of Interest Register, Secretariat support, seek advice from the ACTGS, Adjourn matters, Chair and Deputy Chair are judicial members of the Board with legal qualifications, risk management advice to Government and JACS, leadership and culture of the Board</t>
  </si>
  <si>
    <t>Secretariat makes a mistake</t>
  </si>
  <si>
    <t>Miscommunication between the Board and the Secretariat, procedural error, lack of technical understanding, lack of expertise within Secretariat, time pressure, increase workload, limited guidance to the Secretariat, turn over of staff, lack of access to documents, the Secretariat has multiple reporting lines. multiple sources of information, duplication of information, missing information in the record. Inability to produce documents at hearing</t>
  </si>
  <si>
    <t>Offender incorrectly confined, lack of confidence, incorrect incarceration, incorrect release, compensation, conflict between the board and secretariat, judicial review, matters not heard in a timely manner, turn over of staff, conflicts with ACTCS/Community Corrections, increased stress level of the Secretariat</t>
  </si>
  <si>
    <t>Secretariat checklists, vetting, regular meeting with the Chair, distribution of workload, good working relationships to ensure paperwork provided in a timely manner</t>
  </si>
  <si>
    <t xml:space="preserve">SAB is unable to perform statutory functions and maintain its independence </t>
  </si>
  <si>
    <t>Lack of cohesion between the Board and Secretariat, JACS and Stakeholders, lack of clarity of ownership of decision making and administrative function, appropriate governance structures, undue influence form pressure groups</t>
  </si>
  <si>
    <t xml:space="preserve">Optimal outcomes are not achieved, support functions are compromised, conflict </t>
  </si>
  <si>
    <t>Regular meetings between the Board and ACTCS, building relationships</t>
  </si>
  <si>
    <t>Injury of a Board or Secretariat member (member)</t>
  </si>
  <si>
    <t>Vicarious trauma, member sought out by offender or other party in private life</t>
  </si>
  <si>
    <t xml:space="preserve">Physical or mental injury to member, lowering of morale, increased absenteeism, </t>
  </si>
  <si>
    <t>Participants in a hearing are hurt</t>
  </si>
  <si>
    <t>Gaps in protection, lack of or no security in the hearing room, association issues in the public area, absence of security in 2CA if AVL hearing taking place</t>
  </si>
  <si>
    <t>Harm to Board member, offender, family members, member of public, ACTCS staff member, Secretariat staff</t>
  </si>
  <si>
    <t>Security measures at the Court, duress alarm in the hearing room, Board assesses security needs on case by case basis</t>
  </si>
  <si>
    <t>Count:</t>
  </si>
  <si>
    <t>Extreme Risks Sorted by Consequence / Likelihood</t>
  </si>
  <si>
    <t>High Risks Sorted by Consequence / Likelihood</t>
  </si>
  <si>
    <t>Medium Risks Sorted by Consequence / Likelihood</t>
  </si>
  <si>
    <t>Low Risks Sorted by Consequence / Likelihood</t>
  </si>
  <si>
    <t>Residual</t>
  </si>
  <si>
    <t>Inherent</t>
  </si>
  <si>
    <t>Extreme &amp; High Risks Sorted by Consequence / Likelihood</t>
  </si>
  <si>
    <t>Risk</t>
  </si>
  <si>
    <t>Ref</t>
  </si>
  <si>
    <t>R9</t>
  </si>
  <si>
    <t>R3</t>
  </si>
  <si>
    <t>R1</t>
  </si>
  <si>
    <t>R4</t>
  </si>
  <si>
    <t>R7</t>
  </si>
  <si>
    <t>R2</t>
  </si>
  <si>
    <t>R6</t>
  </si>
  <si>
    <t>R8</t>
  </si>
  <si>
    <t>Inherent Vs Residual Ratings for High / Extreme Risks</t>
  </si>
  <si>
    <t>The Risk</t>
  </si>
  <si>
    <t>Risk Controls currently in place</t>
  </si>
  <si>
    <t>New Controls to improve ratings</t>
  </si>
  <si>
    <t>Operational Risk Statistics</t>
  </si>
  <si>
    <t>Total Risks:</t>
  </si>
  <si>
    <t>Risks Charted on the Matrix</t>
  </si>
  <si>
    <t>Consequence Breakdown</t>
  </si>
  <si>
    <r>
      <t xml:space="preserve">Extreme/High </t>
    </r>
    <r>
      <rPr>
        <b/>
        <i/>
        <sz val="11"/>
        <color theme="1"/>
        <rFont val="Calibri"/>
        <family val="2"/>
        <scheme val="minor"/>
      </rPr>
      <t>Inherent</t>
    </r>
    <r>
      <rPr>
        <sz val="11"/>
        <color theme="1"/>
        <rFont val="Calibri"/>
        <family val="2"/>
        <scheme val="minor"/>
      </rPr>
      <t xml:space="preserve"> Risk Ratings</t>
    </r>
  </si>
  <si>
    <t>Risk Rating Breakdown</t>
  </si>
  <si>
    <r>
      <t xml:space="preserve">Extreme/High </t>
    </r>
    <r>
      <rPr>
        <b/>
        <i/>
        <sz val="11"/>
        <color theme="1"/>
        <rFont val="Calibri"/>
        <family val="2"/>
        <scheme val="minor"/>
      </rPr>
      <t>Residual</t>
    </r>
    <r>
      <rPr>
        <sz val="11"/>
        <color theme="1"/>
        <rFont val="Calibri"/>
        <family val="2"/>
        <scheme val="minor"/>
      </rPr>
      <t xml:space="preserve"> Risk Ratings</t>
    </r>
  </si>
  <si>
    <t>Effectiveness Breakdown</t>
  </si>
  <si>
    <t>Matrix Analysys Data</t>
  </si>
  <si>
    <t>Inherent Rating Chart Data</t>
  </si>
  <si>
    <t xml:space="preserve">Likelihood of consequence </t>
  </si>
  <si>
    <t>Inherent Rating</t>
  </si>
  <si>
    <t>Score</t>
  </si>
  <si>
    <t>RiskRef</t>
  </si>
  <si>
    <t>RiskCat</t>
  </si>
  <si>
    <t>TheRisk</t>
  </si>
  <si>
    <t>RiskSource</t>
  </si>
  <si>
    <t>RiskOutcome</t>
  </si>
  <si>
    <t>RiskOwner</t>
  </si>
  <si>
    <t>CurrentControls</t>
  </si>
  <si>
    <t>InherentConsequence</t>
  </si>
  <si>
    <t>InherentLikelihood</t>
  </si>
  <si>
    <t>InherentRating</t>
  </si>
  <si>
    <t>InherentEffectiveness</t>
  </si>
  <si>
    <t>FurtherTreats</t>
  </si>
  <si>
    <t>RiskComments</t>
  </si>
  <si>
    <t>NewControls</t>
  </si>
  <si>
    <t>NewStrategy</t>
  </si>
  <si>
    <t>NewOwner</t>
  </si>
  <si>
    <t>DueDate</t>
  </si>
  <si>
    <t>ResidualConsequence</t>
  </si>
  <si>
    <t>ResidualLikelihood</t>
  </si>
  <si>
    <t>ResidualRating</t>
  </si>
  <si>
    <t>ResidualEffectiveness</t>
  </si>
  <si>
    <t>Feedback loop/review mechanism to identify lessons learnt, provision of adequate information to determine mental health and congnitive function</t>
  </si>
  <si>
    <t>Test Text</t>
  </si>
  <si>
    <t>Increased education on application of the legislative framework, potential expansion of the Board and the Secretariat, proactively seek external advice on matters, adequate communication between the judicial members and Board members around legal issues and their interpretation, judicial members to access independent legal advice when required as the Board, feedback loop/review mechanism to identify lessons learnt</t>
  </si>
  <si>
    <t>Additional/dedicated resourcing, slow pace of business to allow for document to be acurately prepared and checked at the hearing, review operations and scheduling of sitting patterns, improve the professional development of Secretariat staff to reduce errors of judgement, Board members checking the finer details of the document</t>
  </si>
  <si>
    <t>Additional/dedicated resourcing, slow pace of business to allow for document to be acurately prepared and checked at the hearing, review operations and scheduling of sitting patterns, improve the professional development of Secretariat staff to reduce errors of judgement, Board members checking the finer details of the document, Secretarait go back to the source documents</t>
  </si>
  <si>
    <t xml:space="preserve">Security review of SAB hearings to identify gaps and actions to address shortfalls, </t>
  </si>
  <si>
    <t>re-assess after review completed</t>
  </si>
  <si>
    <t/>
  </si>
  <si>
    <t xml:space="preserve">Continue negotiation with the Attorney-General to secure permanent and suitable accommodation.  </t>
  </si>
  <si>
    <t>Review of Records Management processes</t>
  </si>
  <si>
    <t>Board Charter with the Minister and Attorney-General, MOU with JACS which includes ACTCS</t>
  </si>
  <si>
    <t>Equipment failure or inappropriate use resulting in malfunction</t>
  </si>
  <si>
    <t>• Follow Directorate's Mandatory Procedures
• Group preparation briefing/classes
• Staff qualifications and experiences
• Staff supervision and monitoring of activity
• Inspect personal equipment and clothing for safety and suitability 
• Equipment used in accordance with manufacturer instructions</t>
  </si>
  <si>
    <t>• Injury to student and others</t>
  </si>
  <si>
    <t xml:space="preserve">• Student has inappropriate behaviour
• Student disengaged, bored, unchallenged, 
• Student not receiving instructions or students being non compliant with instructions.
•  </t>
  </si>
  <si>
    <t>• Follow all Excursions procedures
• Follow all school behaviour procedures
• Review of student behaviours and subsequent strategies put in place to manage on excursion
• Staff supervision and role modelling behaviours
• Participants briefed on expectations; behaviour, buddy system, animal encounters, physical activities, site boundaries
• Parents provided with information on consequences of unacceptable behaviour
• Process in place for escalating student  behaviour including individual student’s behaviour plans and return to school</t>
  </si>
  <si>
    <t>• Students fail to arrive at, or leave, the venue 
• medical issue including injury
• Excursions outcome not realised or disrupted
• Reputational damage to school and Directorate
• Scrutiny from key stakeholders; School Board, School Community, P&amp;C, ACT Government, Work safe
• Loss of future student outcomes on excursions</t>
  </si>
  <si>
    <r>
      <t>• Staff are clear about the number of students and who the students are. Staff will confirm the correct students are together and ready before setting out on the ride.
• Determine who to inform if an expected student or staff member does not arrive at the venue, or is left behind.
• Entire group is regularly checked and head counts performed
• Follow Excursions Procedures Planning 
• Contingency plans include (</t>
    </r>
    <r>
      <rPr>
        <sz val="11"/>
        <color rgb="FFFF0000"/>
        <rFont val="Calibri"/>
        <family val="2"/>
        <scheme val="minor"/>
      </rPr>
      <t>e.g. alternative locations, dates, and activities</t>
    </r>
    <r>
      <rPr>
        <sz val="11"/>
        <color rgb="FF9C5700"/>
        <rFont val="Calibri"/>
        <family val="2"/>
        <scheme val="minor"/>
      </rPr>
      <t>)</t>
    </r>
  </si>
  <si>
    <t>• falling off bike, or colliding with surrounding objects;
• medical emergency through non accident related incident (e.g. participant experiences severe chest pain, asthma attack, exhasustion or fatigue; concussion: or spinal injury);
• accident (trip, slip and fall, penetrating wouds, staff or student hit by object, needle stick or broken glass).</t>
  </si>
  <si>
    <t xml:space="preserve">Personal accident or injury to students, EDU staff or volunteers.
</t>
  </si>
  <si>
    <t>• Injury
• Excursions outcome not realised or disrupted
• Reputational damage to school and Directorate
• Scrutiny from key stakeholders; School Board, School Community, P&amp;C, ACT Government, Work safe
• Loss of future student outcomes on excursions</t>
  </si>
  <si>
    <t>All staff</t>
  </si>
  <si>
    <t>• Staff and accompanying adult suitability and absences
• Staff fatigue
• Unstructured free time,  public places and interactions, shops, bathrooms, 
• Participant behaviour</t>
  </si>
  <si>
    <t>Inadequate supervision of students</t>
  </si>
  <si>
    <t xml:space="preserve">• Tyre puncture
• brakes/gear not working properly (not able to continue to ride)
• chain break (not able to continue to ride)
• helmet not suitable for activity
</t>
  </si>
  <si>
    <t xml:space="preserve">The lesson is intended to give students the opportunity to apply the skills covered through Ride or Walk to School Safe Cycle program in a "real" situation - i.e. riding off school grounds.
summary of the activity including program objectives
activities conducted
and any other relevant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</si>
</sst>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quot;-&quot;;@"/>
    <numFmt numFmtId="165" formatCode="[$-C09]dd\-mmmm\-yyyy;@"/>
    <numFmt numFmtId="166" formatCode="0;\-0;;@"/>
    <numFmt numFmtId="167" formatCode="mmm\-yyyy"/>
  </numFmts>
  <fonts count="63">
    <font>
      <sz val="11"/>
      <color theme="1"/>
      <name val="Calibri"/>
      <family val="2"/>
      <scheme val="minor"/>
    </font>
    <font>
      <b/>
      <sz val="11"/>
      <color theme="1"/>
      <name val="Calibri"/>
      <family val="2"/>
      <scheme val="minor"/>
    </font>
    <font>
      <sz val="10"/>
      <name val="Arial"/>
      <family val="2"/>
    </font>
    <font>
      <b/>
      <sz val="9"/>
      <color indexed="8"/>
      <name val="Arial"/>
      <family val="2"/>
    </font>
    <font>
      <b/>
      <i/>
      <sz val="11"/>
      <color theme="1"/>
      <name val="Calibri"/>
      <family val="2"/>
      <scheme val="minor"/>
    </font>
    <font>
      <sz val="10"/>
      <name val="Arial"/>
      <family val="2"/>
    </font>
    <font>
      <b/>
      <sz val="10"/>
      <name val="Arial"/>
      <family val="2"/>
    </font>
    <font>
      <b/>
      <sz val="9"/>
      <name val="Arial"/>
      <family val="2"/>
    </font>
    <font>
      <sz val="9"/>
      <color theme="1"/>
      <name val="Arial"/>
      <family val="2"/>
    </font>
    <font>
      <sz val="10"/>
      <color theme="1"/>
      <name val="Calibri"/>
      <family val="2"/>
      <scheme val="minor"/>
    </font>
    <font>
      <sz val="12"/>
      <color theme="1"/>
      <name val="Calibri"/>
      <family val="2"/>
      <scheme val="minor"/>
    </font>
    <font>
      <b/>
      <i/>
      <sz val="9"/>
      <name val="Arial"/>
      <family val="2"/>
    </font>
    <font>
      <sz val="9"/>
      <color indexed="81"/>
      <name val="Tahoma"/>
      <family val="2"/>
    </font>
    <font>
      <b/>
      <sz val="9"/>
      <color indexed="81"/>
      <name val="Tahoma"/>
      <family val="2"/>
    </font>
    <font>
      <sz val="12"/>
      <name val="Calibri"/>
      <family val="2"/>
      <scheme val="minor"/>
    </font>
    <font>
      <sz val="10"/>
      <name val="Calibri"/>
      <family val="2"/>
      <scheme val="minor"/>
    </font>
    <font>
      <b/>
      <sz val="11"/>
      <name val="Arial"/>
      <family val="2"/>
    </font>
    <font>
      <sz val="11"/>
      <name val="Arial"/>
      <family val="2"/>
    </font>
    <font>
      <b/>
      <sz val="11"/>
      <name val="Calibri"/>
      <family val="2"/>
      <scheme val="minor"/>
    </font>
    <font>
      <sz val="9"/>
      <name val="Calibri"/>
      <family val="2"/>
      <scheme val="minor"/>
    </font>
    <font>
      <b/>
      <i/>
      <sz val="11"/>
      <name val="Arial"/>
      <family val="2"/>
    </font>
    <font>
      <b/>
      <i/>
      <sz val="11"/>
      <color rgb="FFFF6600"/>
      <name val="Arial"/>
      <family val="2"/>
    </font>
    <font>
      <b/>
      <i/>
      <sz val="14"/>
      <color theme="1"/>
      <name val="Calibri"/>
      <family val="2"/>
      <scheme val="minor"/>
    </font>
    <font>
      <sz val="11"/>
      <name val="Calibri"/>
      <family val="2"/>
      <scheme val="minor"/>
    </font>
    <font>
      <b/>
      <sz val="16"/>
      <name val="Calibri"/>
      <family val="2"/>
      <scheme val="minor"/>
    </font>
    <font>
      <b/>
      <sz val="14"/>
      <name val="Calibri"/>
      <family val="2"/>
      <scheme val="minor"/>
    </font>
    <font>
      <b/>
      <sz val="10"/>
      <name val="Calibri"/>
      <family val="2"/>
      <scheme val="minor"/>
    </font>
    <font>
      <b/>
      <sz val="12"/>
      <name val="Calibri"/>
      <family val="2"/>
      <scheme val="minor"/>
    </font>
    <font>
      <sz val="14"/>
      <color theme="0"/>
      <name val="Calibri"/>
      <family val="2"/>
      <scheme val="minor"/>
    </font>
    <font>
      <sz val="14"/>
      <name val="Calibri"/>
      <family val="2"/>
      <scheme val="minor"/>
    </font>
    <font>
      <b/>
      <sz val="14"/>
      <color theme="0"/>
      <name val="Calibri"/>
      <family val="2"/>
      <scheme val="minor"/>
    </font>
    <font>
      <b/>
      <i/>
      <sz val="14"/>
      <color rgb="FFFFFFFF"/>
      <name val="Calibri"/>
      <family val="2"/>
      <scheme val="minor"/>
    </font>
    <font>
      <b/>
      <sz val="14"/>
      <color rgb="FFFFFFFF"/>
      <name val="Calibri"/>
      <family val="2"/>
      <scheme val="minor"/>
    </font>
    <font>
      <sz val="14"/>
      <color rgb="FF000000"/>
      <name val="Calibri"/>
      <family val="2"/>
      <scheme val="minor"/>
    </font>
    <font>
      <b/>
      <sz val="14"/>
      <color rgb="FF000000"/>
      <name val="Calibri"/>
      <family val="2"/>
      <scheme val="minor"/>
    </font>
    <font>
      <sz val="28"/>
      <name val="Calibri"/>
      <family val="2"/>
      <scheme val="minor"/>
    </font>
    <font>
      <b/>
      <sz val="18"/>
      <color theme="0"/>
      <name val="Calibri"/>
      <family val="2"/>
      <scheme val="minor"/>
    </font>
    <font>
      <sz val="18"/>
      <color theme="1"/>
      <name val="Calibri"/>
      <family val="2"/>
      <scheme val="minor"/>
    </font>
    <font>
      <sz val="18"/>
      <name val="Calibri"/>
      <family val="2"/>
      <scheme val="minor"/>
    </font>
    <font>
      <sz val="18"/>
      <color rgb="FF000000"/>
      <name val="Calibri"/>
      <family val="2"/>
      <scheme val="minor"/>
    </font>
    <font>
      <sz val="14"/>
      <color theme="1"/>
      <name val="Calibri"/>
      <family val="2"/>
      <scheme val="minor"/>
    </font>
    <font>
      <b/>
      <sz val="14"/>
      <color theme="1"/>
      <name val="Calibri"/>
      <family val="2"/>
      <scheme val="minor"/>
    </font>
    <font>
      <b/>
      <sz val="18"/>
      <color theme="1"/>
      <name val="Calibri"/>
      <family val="2"/>
      <scheme val="minor"/>
    </font>
    <font>
      <b/>
      <sz val="18"/>
      <name val="Calibri"/>
      <family val="2"/>
      <scheme val="minor"/>
    </font>
    <font>
      <sz val="11"/>
      <color rgb="FFFF0000"/>
      <name val="Calibri"/>
      <family val="2"/>
      <scheme val="minor"/>
    </font>
    <font>
      <sz val="11"/>
      <color rgb="FF9C5700"/>
      <name val="Calibri"/>
      <family val="2"/>
      <scheme val="minor"/>
    </font>
    <font>
      <i/>
      <sz val="11"/>
      <color rgb="FFFF0000"/>
      <name val="Calibri"/>
      <family val="2"/>
      <scheme val="minor"/>
    </font>
    <font>
      <sz val="10"/>
      <color theme="3"/>
      <name val="MetricHPE Light"/>
    </font>
    <font>
      <b/>
      <sz val="10"/>
      <color theme="3"/>
      <name val="MetricHPE Light"/>
    </font>
    <font>
      <sz val="10"/>
      <name val="MetricHPE Light"/>
    </font>
    <font>
      <b/>
      <sz val="10"/>
      <color rgb="FF0070C0"/>
      <name val="MetricHPE Light"/>
    </font>
    <font>
      <sz val="10"/>
      <color theme="1"/>
      <name val="MetricHPE Light"/>
    </font>
    <font>
      <sz val="10"/>
      <color rgb="FF0070C0"/>
      <name val="MetricHPE Light"/>
    </font>
    <font>
      <b/>
      <sz val="10"/>
      <name val="MetricHPE Light"/>
    </font>
    <font>
      <b/>
      <sz val="11"/>
      <color theme="0"/>
      <name val="MetricHPE Light"/>
    </font>
    <font>
      <sz val="10"/>
      <color theme="0"/>
      <name val="MetricHPE Light"/>
    </font>
    <font>
      <sz val="10"/>
      <color theme="0"/>
      <name val="Calibri"/>
      <family val="2"/>
      <scheme val="minor"/>
    </font>
    <font>
      <b/>
      <sz val="10"/>
      <color theme="0"/>
      <name val="MetricHPE Light"/>
    </font>
    <font>
      <b/>
      <sz val="10"/>
      <color theme="0"/>
      <name val="Calibri"/>
      <family val="2"/>
      <scheme val="minor"/>
    </font>
    <font>
      <i/>
      <sz val="10"/>
      <name val="MetricHPE Light"/>
    </font>
    <font>
      <b/>
      <i/>
      <sz val="10"/>
      <color theme="3"/>
      <name val="MetricHPE Light"/>
    </font>
    <font>
      <sz val="9"/>
      <color rgb="FF000000"/>
      <name val="Arial"/>
      <family val="2"/>
    </font>
    <font>
      <i/>
      <sz val="11"/>
      <color theme="1"/>
      <name val="Calibri"/>
      <family val="2"/>
      <scheme val="minor"/>
    </font>
  </fonts>
  <fills count="42">
    <fill>
      <patternFill patternType="none"/>
    </fill>
    <fill>
      <patternFill patternType="gray125"/>
    </fill>
    <fill>
      <patternFill patternType="solid">
        <fgColor indexed="13"/>
        <bgColor indexed="64"/>
      </patternFill>
    </fill>
    <fill>
      <patternFill patternType="solid">
        <fgColor theme="9" tint="-0.249977111117893"/>
        <bgColor indexed="64"/>
      </patternFill>
    </fill>
    <fill>
      <patternFill patternType="solid">
        <fgColor indexed="10"/>
        <bgColor indexed="64"/>
      </patternFill>
    </fill>
    <fill>
      <patternFill patternType="solid">
        <fgColor indexed="50"/>
        <bgColor indexed="64"/>
      </patternFill>
    </fill>
    <fill>
      <patternFill patternType="solid">
        <fgColor indexed="51"/>
        <bgColor indexed="64"/>
      </patternFill>
    </fill>
    <fill>
      <patternFill patternType="solid">
        <fgColor indexed="47"/>
        <bgColor indexed="64"/>
      </patternFill>
    </fill>
    <fill>
      <patternFill patternType="solid">
        <fgColor rgb="FF92D050"/>
        <bgColor indexed="64"/>
      </patternFill>
    </fill>
    <fill>
      <patternFill patternType="solid">
        <fgColor indexed="43"/>
        <bgColor indexed="64"/>
      </patternFill>
    </fill>
    <fill>
      <patternFill patternType="solid">
        <fgColor theme="2" tint="-0.499984740745262"/>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805DA3"/>
        <bgColor indexed="64"/>
      </patternFill>
    </fill>
    <fill>
      <patternFill patternType="solid">
        <fgColor rgb="FF00B050"/>
        <bgColor indexed="64"/>
      </patternFill>
    </fill>
    <fill>
      <patternFill patternType="solid">
        <fgColor theme="3" tint="0.39997558519241921"/>
        <bgColor indexed="64"/>
      </patternFill>
    </fill>
    <fill>
      <patternFill patternType="solid">
        <fgColor rgb="FF104B9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2" tint="-0.249977111117893"/>
        <bgColor indexed="64"/>
      </patternFill>
    </fill>
    <fill>
      <patternFill patternType="solid">
        <fgColor rgb="FFFFFF00"/>
        <bgColor indexed="64"/>
      </patternFill>
    </fill>
    <fill>
      <patternFill patternType="solid">
        <fgColor theme="8" tint="-0.249977111117893"/>
        <bgColor indexed="64"/>
      </patternFill>
    </fill>
    <fill>
      <patternFill patternType="solid">
        <fgColor rgb="FFFF0000"/>
        <bgColor indexed="64"/>
      </patternFill>
    </fill>
    <fill>
      <patternFill patternType="solid">
        <fgColor theme="0" tint="-0.14999847407452621"/>
        <bgColor rgb="FF000000"/>
      </patternFill>
    </fill>
    <fill>
      <patternFill patternType="solid">
        <fgColor theme="3" tint="0.59999389629810485"/>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3"/>
        <bgColor indexed="64"/>
      </patternFill>
    </fill>
    <fill>
      <patternFill patternType="solid">
        <fgColor rgb="FF00B0F0"/>
        <bgColor indexed="64"/>
      </patternFill>
    </fill>
    <fill>
      <patternFill patternType="solid">
        <fgColor rgb="FF1F497D"/>
        <bgColor indexed="64"/>
      </patternFill>
    </fill>
    <fill>
      <patternFill patternType="solid">
        <fgColor rgb="FF2C81E8"/>
        <bgColor indexed="64"/>
      </patternFill>
    </fill>
    <fill>
      <patternFill patternType="solid">
        <fgColor rgb="FFFFCC00"/>
        <bgColor indexed="64"/>
      </patternFill>
    </fill>
    <fill>
      <patternFill patternType="solid">
        <fgColor rgb="FF99CC00"/>
        <bgColor indexed="64"/>
      </patternFill>
    </fill>
    <fill>
      <patternFill patternType="solid">
        <fgColor rgb="FFFFFF99"/>
        <bgColor indexed="64"/>
      </patternFill>
    </fill>
    <fill>
      <patternFill patternType="solid">
        <fgColor rgb="FFFFEB9C"/>
      </patternFill>
    </fill>
    <fill>
      <patternFill patternType="solid">
        <fgColor theme="9" tint="0.59999389629810485"/>
        <bgColor indexed="65"/>
      </patternFill>
    </fill>
    <fill>
      <patternFill patternType="solid">
        <fgColor theme="9" tint="0.59999389629810485"/>
        <bgColor rgb="FF000000"/>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medium">
        <color indexed="64"/>
      </top>
      <bottom/>
      <diagonal/>
    </border>
  </borders>
  <cellStyleXfs count="5">
    <xf numFmtId="0" fontId="0" fillId="0" borderId="0"/>
    <xf numFmtId="0" fontId="2" fillId="0" borderId="0"/>
    <xf numFmtId="0" fontId="5" fillId="0" borderId="0"/>
    <xf numFmtId="0" fontId="2" fillId="0" borderId="0"/>
    <xf numFmtId="0" fontId="45" fillId="39" borderId="0" applyNumberFormat="0" applyBorder="0" applyAlignment="0" applyProtection="0"/>
  </cellStyleXfs>
  <cellXfs count="469">
    <xf numFmtId="0" fontId="0" fillId="0" borderId="0" xfId="0"/>
    <xf numFmtId="0" fontId="2" fillId="0" borderId="0" xfId="1"/>
    <xf numFmtId="0" fontId="2" fillId="2" borderId="0" xfId="1" applyFill="1"/>
    <xf numFmtId="0" fontId="2" fillId="2" borderId="0" xfId="1" applyFill="1" applyAlignment="1">
      <alignment horizontal="right"/>
    </xf>
    <xf numFmtId="0" fontId="2" fillId="7" borderId="0" xfId="1" applyFill="1"/>
    <xf numFmtId="0" fontId="3" fillId="8" borderId="0" xfId="1" applyFont="1" applyFill="1" applyAlignment="1">
      <alignment horizontal="left" wrapText="1"/>
    </xf>
    <xf numFmtId="0" fontId="3" fillId="2" borderId="0" xfId="1" applyFont="1" applyFill="1" applyAlignment="1">
      <alignment horizontal="left" wrapText="1"/>
    </xf>
    <xf numFmtId="0" fontId="3" fillId="3" borderId="0" xfId="1" applyFont="1" applyFill="1" applyAlignment="1">
      <alignment horizontal="left" wrapText="1"/>
    </xf>
    <xf numFmtId="0" fontId="3" fillId="4" borderId="0" xfId="1" applyFont="1" applyFill="1" applyAlignment="1">
      <alignment horizontal="left" wrapText="1"/>
    </xf>
    <xf numFmtId="0" fontId="0" fillId="12" borderId="21" xfId="0" applyFill="1" applyBorder="1" applyAlignment="1">
      <alignment horizontal="center" vertical="top"/>
    </xf>
    <xf numFmtId="0" fontId="0" fillId="0" borderId="0" xfId="0" applyAlignment="1">
      <alignment horizontal="center" vertical="top"/>
    </xf>
    <xf numFmtId="0" fontId="7" fillId="9" borderId="21" xfId="1" applyFont="1" applyFill="1" applyBorder="1" applyAlignment="1">
      <alignment horizontal="center" vertical="top" wrapText="1"/>
    </xf>
    <xf numFmtId="0" fontId="3" fillId="8" borderId="21" xfId="1" applyFont="1" applyFill="1" applyBorder="1" applyAlignment="1">
      <alignment horizontal="center" vertical="top" wrapText="1"/>
    </xf>
    <xf numFmtId="0" fontId="3" fillId="2" borderId="21" xfId="1" applyFont="1" applyFill="1" applyBorder="1" applyAlignment="1">
      <alignment horizontal="center" vertical="top" wrapText="1"/>
    </xf>
    <xf numFmtId="0" fontId="3" fillId="3" borderId="21" xfId="1" applyFont="1" applyFill="1" applyBorder="1" applyAlignment="1">
      <alignment horizontal="center" vertical="top" wrapText="1"/>
    </xf>
    <xf numFmtId="0" fontId="3" fillId="4" borderId="21" xfId="1" applyFont="1" applyFill="1" applyBorder="1" applyAlignment="1">
      <alignment horizontal="center" vertical="top" wrapText="1"/>
    </xf>
    <xf numFmtId="0" fontId="7" fillId="11" borderId="11" xfId="1" applyFont="1" applyFill="1" applyBorder="1" applyAlignment="1" applyProtection="1">
      <alignment horizontal="center" vertical="top"/>
      <protection locked="0"/>
    </xf>
    <xf numFmtId="0" fontId="0" fillId="0" borderId="21" xfId="0" applyBorder="1" applyAlignment="1">
      <alignment horizontal="center" vertical="top"/>
    </xf>
    <xf numFmtId="0" fontId="2" fillId="0" borderId="21" xfId="1" applyBorder="1"/>
    <xf numFmtId="0" fontId="0" fillId="13" borderId="0" xfId="0" applyFill="1"/>
    <xf numFmtId="0" fontId="0" fillId="13" borderId="38" xfId="0" applyFill="1" applyBorder="1" applyAlignment="1">
      <alignment horizontal="right" vertical="top"/>
    </xf>
    <xf numFmtId="0" fontId="0" fillId="13" borderId="40" xfId="0" applyFill="1" applyBorder="1" applyAlignment="1">
      <alignment horizontal="center" vertical="top"/>
    </xf>
    <xf numFmtId="0" fontId="2" fillId="14" borderId="0" xfId="1" applyFill="1"/>
    <xf numFmtId="0" fontId="3" fillId="8" borderId="0" xfId="1" applyFont="1" applyFill="1" applyAlignment="1">
      <alignment vertical="top" wrapText="1"/>
    </xf>
    <xf numFmtId="0" fontId="3" fillId="2" borderId="0" xfId="1" applyFont="1" applyFill="1" applyAlignment="1">
      <alignment vertical="top" wrapText="1"/>
    </xf>
    <xf numFmtId="0" fontId="3" fillId="3" borderId="0" xfId="1" applyFont="1" applyFill="1" applyAlignment="1">
      <alignment vertical="top" wrapText="1"/>
    </xf>
    <xf numFmtId="0" fontId="3" fillId="4" borderId="0" xfId="1" applyFont="1" applyFill="1" applyAlignment="1">
      <alignment vertical="top" wrapText="1"/>
    </xf>
    <xf numFmtId="0" fontId="2" fillId="17" borderId="0" xfId="1" applyFill="1"/>
    <xf numFmtId="0" fontId="2" fillId="15" borderId="0" xfId="1" applyFill="1"/>
    <xf numFmtId="0" fontId="2" fillId="10" borderId="0" xfId="1" applyFill="1"/>
    <xf numFmtId="9" fontId="3" fillId="4" borderId="0" xfId="1" applyNumberFormat="1" applyFont="1" applyFill="1" applyAlignment="1">
      <alignment horizontal="right" vertical="top" wrapText="1"/>
    </xf>
    <xf numFmtId="9" fontId="3" fillId="3" borderId="0" xfId="1" applyNumberFormat="1" applyFont="1" applyFill="1" applyAlignment="1">
      <alignment horizontal="right" vertical="top" wrapText="1"/>
    </xf>
    <xf numFmtId="9" fontId="3" fillId="2" borderId="0" xfId="1" applyNumberFormat="1" applyFont="1" applyFill="1" applyAlignment="1">
      <alignment horizontal="right" vertical="top" wrapText="1"/>
    </xf>
    <xf numFmtId="9" fontId="2" fillId="17" borderId="0" xfId="1" applyNumberFormat="1" applyFill="1" applyAlignment="1">
      <alignment horizontal="right"/>
    </xf>
    <xf numFmtId="9" fontId="2" fillId="15" borderId="0" xfId="1" applyNumberFormat="1" applyFill="1" applyAlignment="1">
      <alignment horizontal="right"/>
    </xf>
    <xf numFmtId="9" fontId="2" fillId="10" borderId="0" xfId="1" applyNumberFormat="1" applyFill="1" applyAlignment="1">
      <alignment horizontal="right"/>
    </xf>
    <xf numFmtId="0" fontId="6" fillId="15" borderId="0" xfId="1" applyFont="1" applyFill="1"/>
    <xf numFmtId="0" fontId="6" fillId="17" borderId="0" xfId="1" applyFont="1" applyFill="1"/>
    <xf numFmtId="0" fontId="6" fillId="10" borderId="0" xfId="1" applyFont="1" applyFill="1"/>
    <xf numFmtId="0" fontId="3" fillId="16" borderId="0" xfId="1" applyFont="1" applyFill="1" applyAlignment="1">
      <alignment vertical="top" wrapText="1"/>
    </xf>
    <xf numFmtId="9" fontId="3" fillId="16" borderId="0" xfId="1" applyNumberFormat="1" applyFont="1" applyFill="1" applyAlignment="1">
      <alignment horizontal="right" vertical="top" wrapText="1"/>
    </xf>
    <xf numFmtId="0" fontId="7" fillId="9" borderId="21" xfId="1" applyFont="1" applyFill="1" applyBorder="1" applyAlignment="1">
      <alignment horizontal="left" vertical="top"/>
    </xf>
    <xf numFmtId="0" fontId="2" fillId="19" borderId="21" xfId="1" applyFill="1" applyBorder="1"/>
    <xf numFmtId="0" fontId="0" fillId="12" borderId="43" xfId="0" applyFill="1" applyBorder="1" applyAlignment="1">
      <alignment horizontal="center" vertical="top"/>
    </xf>
    <xf numFmtId="164" fontId="3" fillId="2" borderId="43" xfId="1" applyNumberFormat="1" applyFont="1" applyFill="1" applyBorder="1" applyAlignment="1">
      <alignment horizontal="center" vertical="center" wrapText="1"/>
    </xf>
    <xf numFmtId="164" fontId="3" fillId="6" borderId="43" xfId="1" applyNumberFormat="1" applyFont="1" applyFill="1" applyBorder="1" applyAlignment="1">
      <alignment horizontal="center" vertical="center" wrapText="1"/>
    </xf>
    <xf numFmtId="164" fontId="3" fillId="4" borderId="48" xfId="1" applyNumberFormat="1" applyFont="1" applyFill="1" applyBorder="1" applyAlignment="1">
      <alignment horizontal="center" vertical="center" wrapText="1"/>
    </xf>
    <xf numFmtId="164" fontId="7" fillId="6" borderId="48" xfId="1" applyNumberFormat="1" applyFont="1" applyFill="1" applyBorder="1" applyAlignment="1">
      <alignment horizontal="center" vertical="center" wrapText="1"/>
    </xf>
    <xf numFmtId="164" fontId="3" fillId="5" borderId="50" xfId="1" applyNumberFormat="1" applyFont="1" applyFill="1" applyBorder="1" applyAlignment="1">
      <alignment horizontal="center" vertical="center" wrapText="1"/>
    </xf>
    <xf numFmtId="164" fontId="3" fillId="2" borderId="50" xfId="1" applyNumberFormat="1" applyFont="1" applyFill="1" applyBorder="1" applyAlignment="1">
      <alignment horizontal="center" vertical="center" wrapText="1"/>
    </xf>
    <xf numFmtId="164" fontId="7" fillId="6" borderId="51" xfId="1" applyNumberFormat="1" applyFont="1" applyFill="1" applyBorder="1" applyAlignment="1">
      <alignment horizontal="center" vertical="center" wrapText="1"/>
    </xf>
    <xf numFmtId="164" fontId="3" fillId="2" borderId="44" xfId="1" applyNumberFormat="1" applyFont="1" applyFill="1" applyBorder="1" applyAlignment="1">
      <alignment horizontal="center" vertical="center" wrapText="1"/>
    </xf>
    <xf numFmtId="164" fontId="3" fillId="6" borderId="45" xfId="1" applyNumberFormat="1" applyFont="1" applyFill="1" applyBorder="1" applyAlignment="1">
      <alignment horizontal="center" vertical="center" wrapText="1"/>
    </xf>
    <xf numFmtId="164" fontId="3" fillId="4" borderId="45" xfId="1" applyNumberFormat="1" applyFont="1" applyFill="1" applyBorder="1" applyAlignment="1">
      <alignment horizontal="center" vertical="center" wrapText="1"/>
    </xf>
    <xf numFmtId="164" fontId="3" fillId="4" borderId="46" xfId="1" applyNumberFormat="1" applyFont="1" applyFill="1" applyBorder="1" applyAlignment="1">
      <alignment horizontal="center" vertical="center" wrapText="1"/>
    </xf>
    <xf numFmtId="164" fontId="3" fillId="2" borderId="47" xfId="1" applyNumberFormat="1" applyFont="1" applyFill="1" applyBorder="1" applyAlignment="1">
      <alignment horizontal="center" vertical="center" wrapText="1"/>
    </xf>
    <xf numFmtId="164" fontId="3" fillId="5" borderId="47" xfId="1" applyNumberFormat="1" applyFont="1" applyFill="1" applyBorder="1" applyAlignment="1">
      <alignment horizontal="center" vertical="center" wrapText="1"/>
    </xf>
    <xf numFmtId="164" fontId="3" fillId="5" borderId="49" xfId="1" applyNumberFormat="1" applyFont="1" applyFill="1" applyBorder="1" applyAlignment="1">
      <alignment horizontal="center" vertical="center" wrapText="1"/>
    </xf>
    <xf numFmtId="0" fontId="11" fillId="20" borderId="52" xfId="1" applyFont="1" applyFill="1" applyBorder="1" applyAlignment="1">
      <alignment horizontal="center" vertical="center" wrapText="1"/>
    </xf>
    <xf numFmtId="0" fontId="11" fillId="20" borderId="53" xfId="1" applyFont="1" applyFill="1" applyBorder="1" applyAlignment="1">
      <alignment horizontal="center" vertical="center" wrapText="1"/>
    </xf>
    <xf numFmtId="0" fontId="11" fillId="20" borderId="54" xfId="1" applyFont="1" applyFill="1" applyBorder="1" applyAlignment="1">
      <alignment horizontal="center" vertical="center" wrapText="1"/>
    </xf>
    <xf numFmtId="0" fontId="11" fillId="20" borderId="55" xfId="1" applyFont="1" applyFill="1" applyBorder="1" applyAlignment="1">
      <alignment horizontal="center" vertical="center" wrapText="1"/>
    </xf>
    <xf numFmtId="0" fontId="11" fillId="20" borderId="56" xfId="1" applyFont="1" applyFill="1" applyBorder="1" applyAlignment="1">
      <alignment horizontal="center" vertical="center" wrapText="1"/>
    </xf>
    <xf numFmtId="0" fontId="11" fillId="20" borderId="57" xfId="1" applyFont="1" applyFill="1" applyBorder="1" applyAlignment="1">
      <alignment horizontal="center" vertical="center" wrapText="1"/>
    </xf>
    <xf numFmtId="0" fontId="0" fillId="0" borderId="21" xfId="0" applyBorder="1"/>
    <xf numFmtId="0" fontId="0" fillId="13" borderId="0" xfId="0" applyFill="1" applyAlignment="1">
      <alignment horizontal="right" vertical="top"/>
    </xf>
    <xf numFmtId="14" fontId="2" fillId="0" borderId="0" xfId="1" applyNumberFormat="1"/>
    <xf numFmtId="0" fontId="2" fillId="19" borderId="60" xfId="1" applyFill="1" applyBorder="1" applyAlignment="1">
      <alignment horizontal="left"/>
    </xf>
    <xf numFmtId="0" fontId="2" fillId="19" borderId="61" xfId="1" applyFill="1" applyBorder="1" applyAlignment="1">
      <alignment horizontal="left"/>
    </xf>
    <xf numFmtId="0" fontId="2" fillId="19" borderId="62" xfId="1" applyFill="1" applyBorder="1" applyAlignment="1">
      <alignment horizontal="left"/>
    </xf>
    <xf numFmtId="0" fontId="0" fillId="24" borderId="0" xfId="0" applyFill="1"/>
    <xf numFmtId="0" fontId="0" fillId="12" borderId="23" xfId="0" applyFill="1" applyBorder="1" applyAlignment="1">
      <alignment horizontal="center" vertical="top"/>
    </xf>
    <xf numFmtId="0" fontId="0" fillId="0" borderId="20" xfId="0" applyBorder="1" applyAlignment="1">
      <alignment horizontal="center" vertical="top"/>
    </xf>
    <xf numFmtId="0" fontId="0" fillId="13" borderId="63" xfId="0" applyFill="1" applyBorder="1"/>
    <xf numFmtId="0" fontId="1" fillId="13" borderId="42" xfId="0" applyFont="1" applyFill="1" applyBorder="1" applyAlignment="1">
      <alignment horizontal="center" vertical="top"/>
    </xf>
    <xf numFmtId="0" fontId="3" fillId="8" borderId="23" xfId="1" applyFont="1" applyFill="1" applyBorder="1" applyAlignment="1">
      <alignment horizontal="center" vertical="top" wrapText="1"/>
    </xf>
    <xf numFmtId="0" fontId="3" fillId="2" borderId="23" xfId="1" applyFont="1" applyFill="1" applyBorder="1" applyAlignment="1">
      <alignment horizontal="center" vertical="top" wrapText="1"/>
    </xf>
    <xf numFmtId="0" fontId="3" fillId="3" borderId="23" xfId="1" applyFont="1" applyFill="1" applyBorder="1" applyAlignment="1">
      <alignment horizontal="center" vertical="top" wrapText="1"/>
    </xf>
    <xf numFmtId="0" fontId="3" fillId="4" borderId="23" xfId="1" applyFont="1" applyFill="1" applyBorder="1" applyAlignment="1">
      <alignment horizontal="center" vertical="top" wrapText="1"/>
    </xf>
    <xf numFmtId="0" fontId="7" fillId="11" borderId="23" xfId="1" applyFont="1" applyFill="1" applyBorder="1" applyAlignment="1" applyProtection="1">
      <alignment horizontal="center" vertical="top"/>
      <protection locked="0"/>
    </xf>
    <xf numFmtId="0" fontId="2" fillId="19" borderId="23" xfId="1" applyFill="1" applyBorder="1"/>
    <xf numFmtId="0" fontId="2" fillId="13" borderId="14" xfId="1" applyFill="1" applyBorder="1"/>
    <xf numFmtId="0" fontId="0" fillId="13" borderId="5" xfId="0" applyFill="1" applyBorder="1" applyAlignment="1">
      <alignment horizontal="center" vertical="top"/>
    </xf>
    <xf numFmtId="0" fontId="15" fillId="21" borderId="28" xfId="0" applyFont="1" applyFill="1" applyBorder="1" applyAlignment="1">
      <alignment horizontal="center" vertical="center"/>
    </xf>
    <xf numFmtId="166" fontId="3" fillId="2" borderId="44" xfId="1" applyNumberFormat="1" applyFont="1" applyFill="1" applyBorder="1" applyAlignment="1">
      <alignment horizontal="center" vertical="center" wrapText="1"/>
    </xf>
    <xf numFmtId="166" fontId="3" fillId="6" borderId="45" xfId="1" applyNumberFormat="1" applyFont="1" applyFill="1" applyBorder="1" applyAlignment="1">
      <alignment horizontal="center" vertical="center" wrapText="1"/>
    </xf>
    <xf numFmtId="166" fontId="3" fillId="4" borderId="45" xfId="1" applyNumberFormat="1" applyFont="1" applyFill="1" applyBorder="1" applyAlignment="1">
      <alignment horizontal="center" vertical="center" wrapText="1"/>
    </xf>
    <xf numFmtId="166" fontId="3" fillId="4" borderId="46" xfId="1" applyNumberFormat="1" applyFont="1" applyFill="1" applyBorder="1" applyAlignment="1">
      <alignment horizontal="center" vertical="center" wrapText="1"/>
    </xf>
    <xf numFmtId="166" fontId="3" fillId="2" borderId="47" xfId="1" applyNumberFormat="1" applyFont="1" applyFill="1" applyBorder="1" applyAlignment="1">
      <alignment horizontal="center" vertical="center" wrapText="1"/>
    </xf>
    <xf numFmtId="166" fontId="3" fillId="2" borderId="43" xfId="1" applyNumberFormat="1" applyFont="1" applyFill="1" applyBorder="1" applyAlignment="1">
      <alignment horizontal="center" vertical="center" wrapText="1"/>
    </xf>
    <xf numFmtId="166" fontId="3" fillId="6" borderId="43" xfId="1" applyNumberFormat="1" applyFont="1" applyFill="1" applyBorder="1" applyAlignment="1">
      <alignment horizontal="center" vertical="center" wrapText="1"/>
    </xf>
    <xf numFmtId="166" fontId="3" fillId="4" borderId="48" xfId="1" applyNumberFormat="1" applyFont="1" applyFill="1" applyBorder="1" applyAlignment="1">
      <alignment horizontal="center" vertical="center" wrapText="1"/>
    </xf>
    <xf numFmtId="166" fontId="3" fillId="5" borderId="47" xfId="1" applyNumberFormat="1" applyFont="1" applyFill="1" applyBorder="1" applyAlignment="1">
      <alignment horizontal="center" vertical="center" wrapText="1"/>
    </xf>
    <xf numFmtId="166" fontId="7" fillId="6" borderId="48" xfId="1" applyNumberFormat="1" applyFont="1" applyFill="1" applyBorder="1" applyAlignment="1">
      <alignment horizontal="center" vertical="center" wrapText="1"/>
    </xf>
    <xf numFmtId="166" fontId="3" fillId="5" borderId="49" xfId="1" applyNumberFormat="1" applyFont="1" applyFill="1" applyBorder="1" applyAlignment="1">
      <alignment horizontal="center" vertical="center" wrapText="1"/>
    </xf>
    <xf numFmtId="166" fontId="3" fillId="5" borderId="50" xfId="1" applyNumberFormat="1" applyFont="1" applyFill="1" applyBorder="1" applyAlignment="1">
      <alignment horizontal="center" vertical="center" wrapText="1"/>
    </xf>
    <xf numFmtId="166" fontId="3" fillId="2" borderId="50" xfId="1" applyNumberFormat="1" applyFont="1" applyFill="1" applyBorder="1" applyAlignment="1">
      <alignment horizontal="center" vertical="center" wrapText="1"/>
    </xf>
    <xf numFmtId="166" fontId="7" fillId="6" borderId="51" xfId="1" applyNumberFormat="1" applyFont="1" applyFill="1" applyBorder="1" applyAlignment="1">
      <alignment horizontal="center" vertical="center" wrapText="1"/>
    </xf>
    <xf numFmtId="0" fontId="16" fillId="21" borderId="24" xfId="1" applyFont="1" applyFill="1" applyBorder="1" applyAlignment="1">
      <alignment horizontal="center" vertical="top"/>
    </xf>
    <xf numFmtId="0" fontId="16" fillId="0" borderId="0" xfId="1" applyFont="1"/>
    <xf numFmtId="0" fontId="16" fillId="21" borderId="23" xfId="1" applyFont="1" applyFill="1" applyBorder="1" applyAlignment="1">
      <alignment horizontal="center" vertical="top"/>
    </xf>
    <xf numFmtId="0" fontId="18" fillId="0" borderId="0" xfId="1" applyFont="1"/>
    <xf numFmtId="0" fontId="6" fillId="0" borderId="0" xfId="1" applyFont="1"/>
    <xf numFmtId="0" fontId="16" fillId="22" borderId="9" xfId="1" applyFont="1" applyFill="1" applyBorder="1" applyAlignment="1">
      <alignment horizontal="center" vertical="top" wrapText="1"/>
    </xf>
    <xf numFmtId="0" fontId="16" fillId="21" borderId="9" xfId="1" applyFont="1" applyFill="1" applyBorder="1" applyAlignment="1">
      <alignment horizontal="center" vertical="center"/>
    </xf>
    <xf numFmtId="0" fontId="16" fillId="25" borderId="6" xfId="1" applyFont="1" applyFill="1" applyBorder="1" applyAlignment="1">
      <alignment horizontal="center" textRotation="90" wrapText="1"/>
    </xf>
    <xf numFmtId="0" fontId="8" fillId="0" borderId="0" xfId="0" applyFont="1" applyAlignment="1">
      <alignment horizontal="center" vertical="top"/>
    </xf>
    <xf numFmtId="0" fontId="16" fillId="21" borderId="14" xfId="1" applyFont="1" applyFill="1" applyBorder="1" applyAlignment="1">
      <alignment horizontal="left" vertical="top"/>
    </xf>
    <xf numFmtId="0" fontId="16" fillId="21" borderId="6" xfId="1" applyFont="1" applyFill="1" applyBorder="1" applyAlignment="1">
      <alignment horizontal="center" vertical="top" textRotation="90" wrapText="1"/>
    </xf>
    <xf numFmtId="0" fontId="16" fillId="21" borderId="8" xfId="1" applyFont="1" applyFill="1" applyBorder="1" applyAlignment="1">
      <alignment horizontal="center" vertical="top" textRotation="90" wrapText="1"/>
    </xf>
    <xf numFmtId="0" fontId="17" fillId="0" borderId="21" xfId="1" applyFont="1" applyBorder="1" applyAlignment="1">
      <alignment horizontal="center" vertical="top" textRotation="90"/>
    </xf>
    <xf numFmtId="0" fontId="17" fillId="0" borderId="21" xfId="1" applyFont="1" applyBorder="1" applyAlignment="1">
      <alignment horizontal="left" vertical="top"/>
    </xf>
    <xf numFmtId="0" fontId="17" fillId="0" borderId="21" xfId="1" applyFont="1" applyBorder="1" applyAlignment="1">
      <alignment horizontal="center" vertical="top"/>
    </xf>
    <xf numFmtId="0" fontId="17" fillId="0" borderId="20" xfId="1" applyFont="1" applyBorder="1" applyAlignment="1">
      <alignment horizontal="left" vertical="top"/>
    </xf>
    <xf numFmtId="0" fontId="17" fillId="0" borderId="19" xfId="1" applyFont="1" applyBorder="1" applyAlignment="1">
      <alignment horizontal="center" vertical="top" textRotation="90"/>
    </xf>
    <xf numFmtId="0" fontId="17" fillId="0" borderId="19" xfId="1" applyFont="1" applyBorder="1" applyAlignment="1">
      <alignment horizontal="center" vertical="top"/>
    </xf>
    <xf numFmtId="0" fontId="2" fillId="0" borderId="0" xfId="1" applyAlignment="1">
      <alignment horizontal="left"/>
    </xf>
    <xf numFmtId="0" fontId="16" fillId="22" borderId="9" xfId="1" applyFont="1" applyFill="1" applyBorder="1" applyAlignment="1">
      <alignment horizontal="left" vertical="top"/>
    </xf>
    <xf numFmtId="0" fontId="20" fillId="13" borderId="15" xfId="1" applyFont="1" applyFill="1" applyBorder="1" applyAlignment="1">
      <alignment vertical="center"/>
    </xf>
    <xf numFmtId="0" fontId="20" fillId="13" borderId="25" xfId="1" applyFont="1" applyFill="1" applyBorder="1" applyAlignment="1">
      <alignment vertical="center"/>
    </xf>
    <xf numFmtId="0" fontId="20" fillId="27" borderId="15" xfId="1" applyFont="1" applyFill="1" applyBorder="1" applyAlignment="1">
      <alignment vertical="center"/>
    </xf>
    <xf numFmtId="0" fontId="20" fillId="27" borderId="25" xfId="1" applyFont="1" applyFill="1" applyBorder="1" applyAlignment="1">
      <alignment vertical="center"/>
    </xf>
    <xf numFmtId="0" fontId="20" fillId="8" borderId="15" xfId="1" applyFont="1" applyFill="1" applyBorder="1" applyAlignment="1">
      <alignment vertical="center"/>
    </xf>
    <xf numFmtId="0" fontId="20" fillId="8" borderId="25" xfId="1" applyFont="1" applyFill="1" applyBorder="1" applyAlignment="1">
      <alignment vertical="center"/>
    </xf>
    <xf numFmtId="0" fontId="20" fillId="25" borderId="15" xfId="1" applyFont="1" applyFill="1" applyBorder="1" applyAlignment="1">
      <alignment vertical="center"/>
    </xf>
    <xf numFmtId="0" fontId="20" fillId="25" borderId="25" xfId="1" applyFont="1" applyFill="1" applyBorder="1" applyAlignment="1">
      <alignment vertical="center"/>
    </xf>
    <xf numFmtId="0" fontId="20" fillId="3" borderId="25" xfId="1" applyFont="1" applyFill="1" applyBorder="1" applyAlignment="1">
      <alignment vertical="center"/>
    </xf>
    <xf numFmtId="0" fontId="17" fillId="3" borderId="21" xfId="1" applyFont="1" applyFill="1" applyBorder="1" applyAlignment="1">
      <alignment horizontal="center" vertical="top" textRotation="90"/>
    </xf>
    <xf numFmtId="0" fontId="21" fillId="3" borderId="15" xfId="1" applyFont="1" applyFill="1" applyBorder="1" applyAlignment="1">
      <alignment vertical="center"/>
    </xf>
    <xf numFmtId="0" fontId="16" fillId="21" borderId="6" xfId="1" applyFont="1" applyFill="1" applyBorder="1" applyAlignment="1">
      <alignment horizontal="center" vertical="center" wrapText="1"/>
    </xf>
    <xf numFmtId="0" fontId="16" fillId="21" borderId="6" xfId="1" applyFont="1" applyFill="1" applyBorder="1" applyAlignment="1">
      <alignment horizontal="center" vertical="top" wrapText="1"/>
    </xf>
    <xf numFmtId="0" fontId="20" fillId="13" borderId="25" xfId="1" applyFont="1" applyFill="1" applyBorder="1" applyAlignment="1">
      <alignment horizontal="left" vertical="top"/>
    </xf>
    <xf numFmtId="0" fontId="16" fillId="22" borderId="9" xfId="1" applyFont="1" applyFill="1" applyBorder="1" applyAlignment="1">
      <alignment horizontal="left" vertical="top" wrapText="1"/>
    </xf>
    <xf numFmtId="0" fontId="16" fillId="21" borderId="9" xfId="1" applyFont="1" applyFill="1" applyBorder="1" applyAlignment="1">
      <alignment horizontal="left" vertical="top"/>
    </xf>
    <xf numFmtId="0" fontId="16" fillId="0" borderId="0" xfId="1" applyFont="1" applyAlignment="1">
      <alignment horizontal="left" vertical="top"/>
    </xf>
    <xf numFmtId="0" fontId="17" fillId="0" borderId="21" xfId="1" applyFont="1" applyBorder="1" applyAlignment="1">
      <alignment horizontal="left" vertical="top" wrapText="1"/>
    </xf>
    <xf numFmtId="0" fontId="17" fillId="0" borderId="19" xfId="1" applyFont="1" applyBorder="1" applyAlignment="1">
      <alignment horizontal="left" vertical="top" wrapText="1"/>
    </xf>
    <xf numFmtId="0" fontId="16" fillId="0" borderId="0" xfId="1" applyFont="1" applyAlignment="1">
      <alignment horizontal="left" vertical="top" wrapText="1"/>
    </xf>
    <xf numFmtId="0" fontId="16" fillId="21" borderId="6" xfId="1" applyFont="1" applyFill="1" applyBorder="1" applyAlignment="1">
      <alignment horizontal="center" vertical="center"/>
    </xf>
    <xf numFmtId="0" fontId="16" fillId="22" borderId="5" xfId="1" applyFont="1" applyFill="1" applyBorder="1" applyAlignment="1">
      <alignment horizontal="left" vertical="top" wrapText="1"/>
    </xf>
    <xf numFmtId="0" fontId="20" fillId="13" borderId="7" xfId="1" applyFont="1" applyFill="1" applyBorder="1" applyAlignment="1">
      <alignment horizontal="left" vertical="top" wrapText="1"/>
    </xf>
    <xf numFmtId="0" fontId="17" fillId="0" borderId="20" xfId="1" applyFont="1" applyBorder="1" applyAlignment="1">
      <alignment horizontal="left" vertical="top" wrapText="1"/>
    </xf>
    <xf numFmtId="0" fontId="17" fillId="0" borderId="18" xfId="1" applyFont="1" applyBorder="1" applyAlignment="1">
      <alignment horizontal="left" vertical="top" wrapText="1"/>
    </xf>
    <xf numFmtId="0" fontId="20" fillId="27" borderId="25" xfId="1" applyFont="1" applyFill="1" applyBorder="1" applyAlignment="1">
      <alignment horizontal="left" vertical="top"/>
    </xf>
    <xf numFmtId="0" fontId="18" fillId="0" borderId="0" xfId="1" applyFont="1" applyAlignment="1">
      <alignment horizontal="left" vertical="top"/>
    </xf>
    <xf numFmtId="0" fontId="20" fillId="27" borderId="7" xfId="1" applyFont="1" applyFill="1" applyBorder="1" applyAlignment="1">
      <alignment horizontal="left" vertical="top"/>
    </xf>
    <xf numFmtId="0" fontId="20" fillId="3" borderId="25" xfId="1" applyFont="1" applyFill="1" applyBorder="1" applyAlignment="1">
      <alignment horizontal="left" vertical="top"/>
    </xf>
    <xf numFmtId="0" fontId="20" fillId="3" borderId="7" xfId="1" applyFont="1" applyFill="1" applyBorder="1" applyAlignment="1">
      <alignment horizontal="left" vertical="top"/>
    </xf>
    <xf numFmtId="0" fontId="20" fillId="25" borderId="25" xfId="1" applyFont="1" applyFill="1" applyBorder="1" applyAlignment="1">
      <alignment horizontal="left" vertical="top"/>
    </xf>
    <xf numFmtId="0" fontId="20" fillId="25" borderId="25" xfId="1" applyFont="1" applyFill="1" applyBorder="1" applyAlignment="1">
      <alignment horizontal="left" vertical="center"/>
    </xf>
    <xf numFmtId="0" fontId="20" fillId="25" borderId="7" xfId="1" applyFont="1" applyFill="1" applyBorder="1" applyAlignment="1">
      <alignment horizontal="left" vertical="top"/>
    </xf>
    <xf numFmtId="0" fontId="20" fillId="8" borderId="25" xfId="1" applyFont="1" applyFill="1" applyBorder="1" applyAlignment="1">
      <alignment horizontal="left" vertical="top"/>
    </xf>
    <xf numFmtId="0" fontId="20" fillId="8" borderId="25" xfId="1" applyFont="1" applyFill="1" applyBorder="1" applyAlignment="1">
      <alignment horizontal="left" vertical="center"/>
    </xf>
    <xf numFmtId="0" fontId="20" fillId="8" borderId="7" xfId="1" applyFont="1" applyFill="1" applyBorder="1" applyAlignment="1">
      <alignment horizontal="left" vertical="top"/>
    </xf>
    <xf numFmtId="0" fontId="16" fillId="22" borderId="5" xfId="1" applyFont="1" applyFill="1" applyBorder="1" applyAlignment="1">
      <alignment horizontal="center" vertical="top" wrapText="1"/>
    </xf>
    <xf numFmtId="0" fontId="16" fillId="21" borderId="6" xfId="1" applyFont="1" applyFill="1" applyBorder="1" applyAlignment="1">
      <alignment horizontal="center" vertical="center" textRotation="90"/>
    </xf>
    <xf numFmtId="0" fontId="16" fillId="9" borderId="41" xfId="1" applyFont="1" applyFill="1" applyBorder="1" applyAlignment="1">
      <alignment horizontal="center" vertical="center" textRotation="90"/>
    </xf>
    <xf numFmtId="0" fontId="16" fillId="21" borderId="39" xfId="1" applyFont="1" applyFill="1" applyBorder="1" applyAlignment="1">
      <alignment horizontal="center" vertical="center"/>
    </xf>
    <xf numFmtId="0" fontId="16" fillId="9" borderId="37" xfId="1" applyFont="1" applyFill="1" applyBorder="1" applyAlignment="1">
      <alignment horizontal="center" vertical="center" textRotation="90"/>
    </xf>
    <xf numFmtId="0" fontId="0" fillId="0" borderId="21" xfId="0" applyBorder="1" applyAlignment="1">
      <alignment horizontal="left" vertical="center" wrapText="1"/>
    </xf>
    <xf numFmtId="0" fontId="0" fillId="0" borderId="21" xfId="0" applyBorder="1" applyAlignment="1">
      <alignment horizontal="center" vertical="center"/>
    </xf>
    <xf numFmtId="0" fontId="16" fillId="9" borderId="21" xfId="1" applyFont="1" applyFill="1" applyBorder="1" applyAlignment="1">
      <alignment horizontal="center" vertical="center" textRotation="90"/>
    </xf>
    <xf numFmtId="0" fontId="0" fillId="0" borderId="41" xfId="0" applyBorder="1" applyAlignment="1">
      <alignment horizontal="left" vertical="center" wrapText="1"/>
    </xf>
    <xf numFmtId="0" fontId="0" fillId="0" borderId="41" xfId="0" applyBorder="1" applyAlignment="1">
      <alignment horizontal="center" vertical="center"/>
    </xf>
    <xf numFmtId="0" fontId="16" fillId="21" borderId="23" xfId="1" applyFont="1" applyFill="1" applyBorder="1" applyAlignment="1">
      <alignment horizontal="center" vertical="center"/>
    </xf>
    <xf numFmtId="0" fontId="16" fillId="9" borderId="20" xfId="1" applyFont="1" applyFill="1" applyBorder="1" applyAlignment="1">
      <alignment horizontal="center" vertical="center" textRotation="90"/>
    </xf>
    <xf numFmtId="0" fontId="16" fillId="21" borderId="34" xfId="1" applyFont="1" applyFill="1" applyBorder="1" applyAlignment="1">
      <alignment horizontal="center" vertical="center"/>
    </xf>
    <xf numFmtId="0" fontId="0" fillId="0" borderId="19" xfId="0" applyBorder="1" applyAlignment="1">
      <alignment horizontal="left" vertical="center" wrapText="1"/>
    </xf>
    <xf numFmtId="0" fontId="0" fillId="0" borderId="19" xfId="0" applyBorder="1" applyAlignment="1">
      <alignment horizontal="center" vertical="center"/>
    </xf>
    <xf numFmtId="0" fontId="16" fillId="9" borderId="19" xfId="1" applyFont="1" applyFill="1" applyBorder="1" applyAlignment="1">
      <alignment horizontal="center" vertical="center" textRotation="90"/>
    </xf>
    <xf numFmtId="0" fontId="16" fillId="9" borderId="18" xfId="1" applyFont="1" applyFill="1" applyBorder="1" applyAlignment="1">
      <alignment horizontal="center" vertical="center" textRotation="90"/>
    </xf>
    <xf numFmtId="0" fontId="16" fillId="0" borderId="0" xfId="1" applyFont="1" applyAlignment="1">
      <alignment horizontal="right" vertical="top" wrapText="1"/>
    </xf>
    <xf numFmtId="0" fontId="16" fillId="0" borderId="0" xfId="1" applyFont="1" applyAlignment="1">
      <alignment horizontal="center"/>
    </xf>
    <xf numFmtId="0" fontId="18" fillId="13" borderId="0" xfId="1" applyFont="1" applyFill="1"/>
    <xf numFmtId="0" fontId="18" fillId="21" borderId="23" xfId="1" applyFont="1" applyFill="1" applyBorder="1" applyAlignment="1">
      <alignment horizontal="center" vertical="center"/>
    </xf>
    <xf numFmtId="0" fontId="18" fillId="13" borderId="23" xfId="1" applyFont="1" applyFill="1" applyBorder="1" applyAlignment="1">
      <alignment horizontal="center" vertical="center"/>
    </xf>
    <xf numFmtId="0" fontId="16" fillId="21" borderId="6" xfId="1" applyFont="1" applyFill="1" applyBorder="1" applyAlignment="1">
      <alignment horizontal="center" vertical="center" textRotation="90" wrapText="1"/>
    </xf>
    <xf numFmtId="0" fontId="16" fillId="21" borderId="8" xfId="1" applyFont="1" applyFill="1" applyBorder="1" applyAlignment="1">
      <alignment horizontal="center" vertical="center" textRotation="90" wrapText="1"/>
    </xf>
    <xf numFmtId="0" fontId="16" fillId="21" borderId="24" xfId="1" applyFont="1" applyFill="1" applyBorder="1" applyAlignment="1">
      <alignment horizontal="center" vertical="center"/>
    </xf>
    <xf numFmtId="0" fontId="17" fillId="0" borderId="21" xfId="1" applyFont="1" applyBorder="1" applyAlignment="1">
      <alignment horizontal="center" vertical="center" textRotation="90"/>
    </xf>
    <xf numFmtId="0" fontId="17" fillId="0" borderId="19" xfId="1" applyFont="1" applyBorder="1" applyAlignment="1">
      <alignment horizontal="center" vertical="center" textRotation="90"/>
    </xf>
    <xf numFmtId="0" fontId="0" fillId="29" borderId="1" xfId="0" applyFill="1" applyBorder="1" applyAlignment="1">
      <alignment horizontal="right" vertical="top"/>
    </xf>
    <xf numFmtId="0" fontId="0" fillId="0" borderId="2" xfId="0" applyBorder="1" applyAlignment="1">
      <alignment horizontal="left" vertical="top"/>
    </xf>
    <xf numFmtId="0" fontId="0" fillId="0" borderId="2" xfId="0" applyBorder="1"/>
    <xf numFmtId="0" fontId="0" fillId="0" borderId="2" xfId="0" applyBorder="1" applyAlignment="1">
      <alignment horizontal="center" vertical="top"/>
    </xf>
    <xf numFmtId="0" fontId="0" fillId="0" borderId="3" xfId="0" applyBorder="1"/>
    <xf numFmtId="0" fontId="0" fillId="29" borderId="1" xfId="0" applyFill="1" applyBorder="1"/>
    <xf numFmtId="0" fontId="0" fillId="29" borderId="2" xfId="0" applyFill="1" applyBorder="1"/>
    <xf numFmtId="0" fontId="0" fillId="29" borderId="2" xfId="0" applyFill="1" applyBorder="1" applyAlignment="1">
      <alignment horizontal="right" vertical="top"/>
    </xf>
    <xf numFmtId="0" fontId="16" fillId="0" borderId="0" xfId="1" applyFont="1" applyAlignment="1">
      <alignment horizontal="center" vertical="center"/>
    </xf>
    <xf numFmtId="0" fontId="18" fillId="0" borderId="0" xfId="1" applyFont="1" applyAlignment="1">
      <alignment horizontal="center" vertical="center"/>
    </xf>
    <xf numFmtId="0" fontId="16" fillId="17" borderId="0" xfId="1" applyFont="1" applyFill="1" applyAlignment="1">
      <alignment horizontal="right" vertical="center"/>
    </xf>
    <xf numFmtId="0" fontId="16" fillId="17" borderId="10" xfId="1" applyFont="1" applyFill="1" applyBorder="1"/>
    <xf numFmtId="0" fontId="16" fillId="17" borderId="10" xfId="1" applyFont="1" applyFill="1" applyBorder="1" applyAlignment="1">
      <alignment horizontal="center" vertical="center"/>
    </xf>
    <xf numFmtId="0" fontId="0" fillId="29" borderId="0" xfId="0" applyFill="1"/>
    <xf numFmtId="0" fontId="0" fillId="29" borderId="0" xfId="0" applyFill="1" applyAlignment="1">
      <alignment horizontal="center" vertical="top"/>
    </xf>
    <xf numFmtId="0" fontId="10" fillId="13" borderId="0" xfId="0" applyFont="1" applyFill="1"/>
    <xf numFmtId="0" fontId="16" fillId="20" borderId="6" xfId="1" applyFont="1" applyFill="1" applyBorder="1" applyAlignment="1">
      <alignment horizontal="center" vertical="top" textRotation="90" wrapText="1"/>
    </xf>
    <xf numFmtId="0" fontId="16" fillId="22" borderId="7" xfId="1" applyFont="1" applyFill="1" applyBorder="1" applyAlignment="1">
      <alignment horizontal="center" vertical="top" wrapText="1"/>
    </xf>
    <xf numFmtId="0" fontId="1" fillId="29" borderId="0" xfId="0" applyFont="1" applyFill="1" applyAlignment="1">
      <alignment horizontal="left" vertical="top" wrapText="1"/>
    </xf>
    <xf numFmtId="0" fontId="0" fillId="0" borderId="0" xfId="0" applyAlignment="1">
      <alignment horizontal="left" vertical="top" wrapText="1"/>
    </xf>
    <xf numFmtId="0" fontId="18" fillId="17" borderId="15" xfId="1" applyFont="1" applyFill="1" applyBorder="1"/>
    <xf numFmtId="0" fontId="18" fillId="17" borderId="25" xfId="1" applyFont="1" applyFill="1" applyBorder="1"/>
    <xf numFmtId="0" fontId="18" fillId="17" borderId="7" xfId="1" applyFont="1" applyFill="1" applyBorder="1"/>
    <xf numFmtId="0" fontId="18" fillId="17" borderId="9" xfId="1" applyFont="1" applyFill="1" applyBorder="1" applyAlignment="1">
      <alignment horizontal="right" vertical="top"/>
    </xf>
    <xf numFmtId="0" fontId="23" fillId="0" borderId="21" xfId="0" applyFont="1" applyBorder="1" applyAlignment="1" applyProtection="1">
      <alignment vertical="top" wrapText="1"/>
      <protection locked="0"/>
    </xf>
    <xf numFmtId="0" fontId="23" fillId="0" borderId="21" xfId="1" applyFont="1" applyBorder="1" applyAlignment="1" applyProtection="1">
      <alignment horizontal="left" vertical="top" wrapText="1"/>
      <protection locked="0"/>
    </xf>
    <xf numFmtId="0" fontId="18" fillId="23" borderId="21" xfId="1" applyFont="1" applyFill="1" applyBorder="1" applyAlignment="1" applyProtection="1">
      <alignment horizontal="center" vertical="top" textRotation="90" wrapText="1"/>
      <protection locked="0"/>
    </xf>
    <xf numFmtId="0" fontId="23" fillId="0" borderId="21" xfId="1" applyFont="1" applyBorder="1" applyAlignment="1" applyProtection="1">
      <alignment vertical="top" wrapText="1"/>
      <protection locked="0"/>
    </xf>
    <xf numFmtId="0" fontId="18" fillId="0" borderId="21" xfId="1" applyFont="1" applyBorder="1" applyAlignment="1" applyProtection="1">
      <alignment horizontal="center" vertical="center" wrapText="1"/>
      <protection locked="0"/>
    </xf>
    <xf numFmtId="0" fontId="18" fillId="9" borderId="21" xfId="1" applyFont="1" applyFill="1" applyBorder="1" applyAlignment="1">
      <alignment horizontal="center" vertical="center" textRotation="90"/>
    </xf>
    <xf numFmtId="0" fontId="18" fillId="11" borderId="21" xfId="1" applyFont="1" applyFill="1" applyBorder="1" applyAlignment="1" applyProtection="1">
      <alignment horizontal="center" vertical="center" textRotation="90"/>
      <protection locked="0"/>
    </xf>
    <xf numFmtId="0" fontId="18" fillId="11" borderId="21" xfId="1" applyFont="1" applyFill="1" applyBorder="1" applyAlignment="1" applyProtection="1">
      <alignment horizontal="center" vertical="top" textRotation="90"/>
      <protection locked="0"/>
    </xf>
    <xf numFmtId="0" fontId="9" fillId="13" borderId="0" xfId="0" applyFont="1" applyFill="1"/>
    <xf numFmtId="0" fontId="25" fillId="21" borderId="58" xfId="0" applyFont="1" applyFill="1" applyBorder="1"/>
    <xf numFmtId="0" fontId="26" fillId="21" borderId="31" xfId="0" applyFont="1" applyFill="1" applyBorder="1"/>
    <xf numFmtId="0" fontId="26" fillId="21" borderId="59" xfId="0" applyFont="1" applyFill="1" applyBorder="1"/>
    <xf numFmtId="0" fontId="26" fillId="21" borderId="10" xfId="0" applyFont="1" applyFill="1" applyBorder="1" applyAlignment="1">
      <alignment horizontal="left" vertical="top"/>
    </xf>
    <xf numFmtId="0" fontId="26" fillId="21" borderId="0" xfId="0" applyFont="1" applyFill="1" applyAlignment="1">
      <alignment horizontal="left" vertical="top"/>
    </xf>
    <xf numFmtId="0" fontId="26" fillId="21" borderId="33" xfId="0" applyFont="1" applyFill="1" applyBorder="1" applyAlignment="1">
      <alignment horizontal="left" vertical="top"/>
    </xf>
    <xf numFmtId="0" fontId="26" fillId="21" borderId="0" xfId="0" applyFont="1" applyFill="1"/>
    <xf numFmtId="0" fontId="26" fillId="21" borderId="13" xfId="0" applyFont="1" applyFill="1" applyBorder="1"/>
    <xf numFmtId="0" fontId="26" fillId="21" borderId="10" xfId="0" applyFont="1" applyFill="1" applyBorder="1"/>
    <xf numFmtId="0" fontId="25" fillId="21" borderId="10" xfId="0" applyFont="1" applyFill="1" applyBorder="1"/>
    <xf numFmtId="0" fontId="25" fillId="21" borderId="31" xfId="0" applyFont="1" applyFill="1" applyBorder="1" applyAlignment="1">
      <alignment horizontal="left" vertical="top"/>
    </xf>
    <xf numFmtId="0" fontId="26" fillId="21" borderId="31" xfId="0" applyFont="1" applyFill="1" applyBorder="1" applyAlignment="1">
      <alignment horizontal="left"/>
    </xf>
    <xf numFmtId="0" fontId="26" fillId="21" borderId="31" xfId="0" applyFont="1" applyFill="1" applyBorder="1" applyAlignment="1">
      <alignment horizontal="right"/>
    </xf>
    <xf numFmtId="0" fontId="27" fillId="21" borderId="10" xfId="0" applyFont="1" applyFill="1" applyBorder="1"/>
    <xf numFmtId="0" fontId="27" fillId="21" borderId="0" xfId="0" applyFont="1" applyFill="1"/>
    <xf numFmtId="0" fontId="27" fillId="21" borderId="0" xfId="0" applyFont="1" applyFill="1" applyAlignment="1">
      <alignment horizontal="right"/>
    </xf>
    <xf numFmtId="0" fontId="27" fillId="21" borderId="13" xfId="0" applyFont="1" applyFill="1" applyBorder="1"/>
    <xf numFmtId="0" fontId="26" fillId="21" borderId="28" xfId="0" applyFont="1" applyFill="1" applyBorder="1"/>
    <xf numFmtId="0" fontId="26" fillId="21" borderId="0" xfId="0" applyFont="1" applyFill="1" applyAlignment="1">
      <alignment horizontal="right"/>
    </xf>
    <xf numFmtId="0" fontId="26" fillId="21" borderId="29" xfId="0" applyFont="1" applyFill="1" applyBorder="1"/>
    <xf numFmtId="0" fontId="19" fillId="21" borderId="14" xfId="0" applyFont="1" applyFill="1" applyBorder="1"/>
    <xf numFmtId="0" fontId="26" fillId="21" borderId="9" xfId="0" applyFont="1" applyFill="1" applyBorder="1"/>
    <xf numFmtId="0" fontId="19" fillId="21" borderId="5" xfId="0" applyFont="1" applyFill="1" applyBorder="1" applyAlignment="1">
      <alignment horizontal="right" vertical="top"/>
    </xf>
    <xf numFmtId="0" fontId="18" fillId="17" borderId="14" xfId="1" applyFont="1" applyFill="1" applyBorder="1" applyAlignment="1">
      <alignment horizontal="left" vertical="top"/>
    </xf>
    <xf numFmtId="0" fontId="18" fillId="17" borderId="9" xfId="1" applyFont="1" applyFill="1" applyBorder="1" applyAlignment="1">
      <alignment vertical="top" wrapText="1"/>
    </xf>
    <xf numFmtId="0" fontId="18" fillId="17" borderId="9" xfId="1" applyFont="1" applyFill="1" applyBorder="1" applyAlignment="1">
      <alignment horizontal="left" vertical="top"/>
    </xf>
    <xf numFmtId="0" fontId="18" fillId="17" borderId="9" xfId="1" applyFont="1" applyFill="1" applyBorder="1" applyAlignment="1">
      <alignment horizontal="center" vertical="top" wrapText="1"/>
    </xf>
    <xf numFmtId="0" fontId="18" fillId="17" borderId="5" xfId="1" applyFont="1" applyFill="1" applyBorder="1" applyAlignment="1">
      <alignment horizontal="center" vertical="top" wrapText="1"/>
    </xf>
    <xf numFmtId="0" fontId="18" fillId="13" borderId="39" xfId="1" applyFont="1" applyFill="1" applyBorder="1" applyAlignment="1">
      <alignment horizontal="center" vertical="center"/>
    </xf>
    <xf numFmtId="0" fontId="23" fillId="13" borderId="41" xfId="0" applyFont="1" applyFill="1" applyBorder="1" applyAlignment="1">
      <alignment horizontal="center" vertical="center" wrapText="1"/>
    </xf>
    <xf numFmtId="0" fontId="23" fillId="28" borderId="41" xfId="1" applyFont="1" applyFill="1" applyBorder="1" applyAlignment="1">
      <alignment horizontal="center" vertical="top" textRotation="90"/>
    </xf>
    <xf numFmtId="0" fontId="23" fillId="28" borderId="41" xfId="1" applyFont="1" applyFill="1" applyBorder="1" applyAlignment="1">
      <alignment horizontal="left" vertical="top" wrapText="1"/>
    </xf>
    <xf numFmtId="0" fontId="18" fillId="13" borderId="41" xfId="1" applyFont="1" applyFill="1" applyBorder="1" applyAlignment="1">
      <alignment horizontal="center" vertical="center" wrapText="1"/>
    </xf>
    <xf numFmtId="0" fontId="18" fillId="9" borderId="41" xfId="1" applyFont="1" applyFill="1" applyBorder="1" applyAlignment="1">
      <alignment horizontal="center" vertical="top" textRotation="90"/>
    </xf>
    <xf numFmtId="0" fontId="18" fillId="11" borderId="41" xfId="1" applyFont="1" applyFill="1" applyBorder="1" applyAlignment="1">
      <alignment horizontal="center" vertical="top" textRotation="90"/>
    </xf>
    <xf numFmtId="0" fontId="18" fillId="26" borderId="66" xfId="1" applyFont="1" applyFill="1" applyBorder="1" applyAlignment="1">
      <alignment horizontal="center" vertical="center" wrapText="1"/>
    </xf>
    <xf numFmtId="0" fontId="23" fillId="13" borderId="21" xfId="0" applyFont="1" applyFill="1" applyBorder="1" applyAlignment="1">
      <alignment horizontal="center" vertical="center" wrapText="1"/>
    </xf>
    <xf numFmtId="0" fontId="23" fillId="28" borderId="21" xfId="1" applyFont="1" applyFill="1" applyBorder="1" applyAlignment="1">
      <alignment horizontal="center" vertical="top" textRotation="90"/>
    </xf>
    <xf numFmtId="0" fontId="23" fillId="28" borderId="21" xfId="1" applyFont="1" applyFill="1" applyBorder="1" applyAlignment="1">
      <alignment horizontal="left" vertical="top" wrapText="1"/>
    </xf>
    <xf numFmtId="0" fontId="18" fillId="13" borderId="21" xfId="1" applyFont="1" applyFill="1" applyBorder="1" applyAlignment="1">
      <alignment horizontal="center" vertical="center" wrapText="1"/>
    </xf>
    <xf numFmtId="0" fontId="18" fillId="9" borderId="21" xfId="1" applyFont="1" applyFill="1" applyBorder="1" applyAlignment="1">
      <alignment horizontal="center" vertical="top" textRotation="90"/>
    </xf>
    <xf numFmtId="0" fontId="18" fillId="11" borderId="21" xfId="1" applyFont="1" applyFill="1" applyBorder="1" applyAlignment="1">
      <alignment horizontal="center" vertical="top" textRotation="90"/>
    </xf>
    <xf numFmtId="0" fontId="18" fillId="26" borderId="26" xfId="1" applyFont="1" applyFill="1" applyBorder="1" applyAlignment="1">
      <alignment horizontal="center" vertical="center" wrapText="1"/>
    </xf>
    <xf numFmtId="0" fontId="18" fillId="13" borderId="34" xfId="1" applyFont="1" applyFill="1" applyBorder="1" applyAlignment="1">
      <alignment horizontal="center" vertical="center"/>
    </xf>
    <xf numFmtId="0" fontId="23" fillId="13" borderId="19" xfId="0" applyFont="1" applyFill="1" applyBorder="1" applyAlignment="1">
      <alignment horizontal="center" vertical="center" wrapText="1"/>
    </xf>
    <xf numFmtId="0" fontId="23" fillId="28" borderId="19" xfId="1" applyFont="1" applyFill="1" applyBorder="1" applyAlignment="1">
      <alignment horizontal="center" vertical="top" textRotation="90"/>
    </xf>
    <xf numFmtId="0" fontId="23" fillId="28" borderId="19" xfId="1" applyFont="1" applyFill="1" applyBorder="1" applyAlignment="1">
      <alignment horizontal="left" vertical="top" wrapText="1"/>
    </xf>
    <xf numFmtId="0" fontId="18" fillId="13" borderId="19" xfId="1" applyFont="1" applyFill="1" applyBorder="1" applyAlignment="1">
      <alignment horizontal="center" vertical="center" wrapText="1"/>
    </xf>
    <xf numFmtId="0" fontId="18" fillId="9" borderId="19" xfId="1" applyFont="1" applyFill="1" applyBorder="1" applyAlignment="1">
      <alignment horizontal="center" vertical="top" textRotation="90"/>
    </xf>
    <xf numFmtId="0" fontId="18" fillId="11" borderId="19" xfId="1" applyFont="1" applyFill="1" applyBorder="1" applyAlignment="1">
      <alignment horizontal="center" vertical="top" textRotation="90"/>
    </xf>
    <xf numFmtId="0" fontId="18" fillId="26" borderId="67" xfId="1" applyFont="1" applyFill="1" applyBorder="1" applyAlignment="1">
      <alignment horizontal="center" vertical="center" wrapText="1"/>
    </xf>
    <xf numFmtId="0" fontId="23" fillId="0" borderId="21" xfId="1" applyFont="1" applyBorder="1" applyAlignment="1" applyProtection="1">
      <alignment horizontal="center" vertical="center" wrapText="1"/>
      <protection locked="0"/>
    </xf>
    <xf numFmtId="0" fontId="23" fillId="0" borderId="21" xfId="1" applyFont="1" applyBorder="1" applyAlignment="1" applyProtection="1">
      <alignment horizontal="left" vertical="top"/>
      <protection locked="0"/>
    </xf>
    <xf numFmtId="0" fontId="23" fillId="0" borderId="21" xfId="1" applyFont="1" applyBorder="1" applyAlignment="1" applyProtection="1">
      <alignment vertical="center"/>
      <protection locked="0"/>
    </xf>
    <xf numFmtId="0" fontId="18" fillId="17" borderId="7" xfId="1" applyFont="1" applyFill="1" applyBorder="1" applyAlignment="1">
      <alignment horizontal="left" vertical="top" wrapText="1"/>
    </xf>
    <xf numFmtId="0" fontId="18" fillId="13" borderId="0" xfId="1" applyFont="1" applyFill="1" applyAlignment="1">
      <alignment horizontal="left" vertical="top" wrapText="1"/>
    </xf>
    <xf numFmtId="0" fontId="16" fillId="30" borderId="9" xfId="1" applyFont="1" applyFill="1" applyBorder="1" applyAlignment="1">
      <alignment horizontal="center" vertical="center"/>
    </xf>
    <xf numFmtId="0" fontId="16" fillId="31" borderId="7" xfId="1" applyFont="1" applyFill="1" applyBorder="1" applyAlignment="1">
      <alignment horizontal="center" vertical="top" textRotation="90" wrapText="1"/>
    </xf>
    <xf numFmtId="0" fontId="16" fillId="31" borderId="6" xfId="1" applyFont="1" applyFill="1" applyBorder="1" applyAlignment="1">
      <alignment horizontal="center" vertical="top" textRotation="90" wrapText="1"/>
    </xf>
    <xf numFmtId="14" fontId="1" fillId="29" borderId="0" xfId="0" applyNumberFormat="1" applyFont="1" applyFill="1" applyAlignment="1">
      <alignment horizontal="left" vertical="top" wrapText="1"/>
    </xf>
    <xf numFmtId="14" fontId="0" fillId="0" borderId="0" xfId="0" applyNumberFormat="1" applyAlignment="1">
      <alignment horizontal="left" vertical="top" wrapText="1"/>
    </xf>
    <xf numFmtId="167" fontId="23" fillId="0" borderId="21" xfId="1" applyNumberFormat="1" applyFont="1" applyBorder="1" applyAlignment="1" applyProtection="1">
      <alignment horizontal="center" vertical="center" wrapText="1"/>
      <protection locked="0"/>
    </xf>
    <xf numFmtId="167" fontId="23" fillId="0" borderId="21" xfId="1" applyNumberFormat="1" applyFont="1" applyBorder="1" applyAlignment="1" applyProtection="1">
      <alignment horizontal="center" vertical="center"/>
      <protection locked="0"/>
    </xf>
    <xf numFmtId="0" fontId="15" fillId="21" borderId="0" xfId="0" applyFont="1" applyFill="1" applyAlignment="1">
      <alignment horizontal="center" vertical="top"/>
    </xf>
    <xf numFmtId="0" fontId="0" fillId="14" borderId="0" xfId="0" applyFill="1"/>
    <xf numFmtId="0" fontId="0" fillId="21" borderId="0" xfId="0" applyFill="1"/>
    <xf numFmtId="0" fontId="0" fillId="0" borderId="30" xfId="0" applyBorder="1"/>
    <xf numFmtId="0" fontId="0" fillId="0" borderId="16" xfId="0" applyBorder="1"/>
    <xf numFmtId="0" fontId="0" fillId="0" borderId="12" xfId="0" applyBorder="1"/>
    <xf numFmtId="0" fontId="0" fillId="0" borderId="32" xfId="0" applyBorder="1"/>
    <xf numFmtId="0" fontId="0" fillId="0" borderId="17" xfId="0" applyBorder="1"/>
    <xf numFmtId="0" fontId="0" fillId="0" borderId="11" xfId="0" applyBorder="1"/>
    <xf numFmtId="0" fontId="29" fillId="0" borderId="0" xfId="1" applyFont="1"/>
    <xf numFmtId="0" fontId="30" fillId="32" borderId="17" xfId="1" applyFont="1" applyFill="1" applyBorder="1" applyAlignment="1">
      <alignment horizontal="center" vertical="center" wrapText="1"/>
    </xf>
    <xf numFmtId="0" fontId="30" fillId="33" borderId="21" xfId="1" applyFont="1" applyFill="1" applyBorder="1" applyAlignment="1">
      <alignment horizontal="center" vertical="center" wrapText="1"/>
    </xf>
    <xf numFmtId="0" fontId="32" fillId="18" borderId="71" xfId="0" applyFont="1" applyFill="1" applyBorder="1" applyAlignment="1">
      <alignment horizontal="center" vertical="center" wrapText="1" readingOrder="1"/>
    </xf>
    <xf numFmtId="0" fontId="31" fillId="18" borderId="71" xfId="0" applyFont="1" applyFill="1" applyBorder="1" applyAlignment="1">
      <alignment horizontal="center" vertical="center" wrapText="1" readingOrder="1"/>
    </xf>
    <xf numFmtId="0" fontId="32" fillId="35" borderId="71" xfId="0" applyFont="1" applyFill="1" applyBorder="1" applyAlignment="1">
      <alignment horizontal="center" vertical="center" wrapText="1" readingOrder="1"/>
    </xf>
    <xf numFmtId="0" fontId="33" fillId="0" borderId="71" xfId="0" applyFont="1" applyBorder="1" applyAlignment="1">
      <alignment horizontal="center" vertical="center" wrapText="1" readingOrder="1"/>
    </xf>
    <xf numFmtId="0" fontId="34" fillId="25" borderId="71" xfId="0" applyFont="1" applyFill="1" applyBorder="1" applyAlignment="1">
      <alignment horizontal="center" vertical="center" wrapText="1" readingOrder="1"/>
    </xf>
    <xf numFmtId="0" fontId="34" fillId="36" borderId="71" xfId="0" applyFont="1" applyFill="1" applyBorder="1" applyAlignment="1">
      <alignment horizontal="center" vertical="center" wrapText="1" readingOrder="1"/>
    </xf>
    <xf numFmtId="0" fontId="34" fillId="27" borderId="71" xfId="0" applyFont="1" applyFill="1" applyBorder="1" applyAlignment="1">
      <alignment horizontal="center" vertical="center" wrapText="1" readingOrder="1"/>
    </xf>
    <xf numFmtId="0" fontId="32" fillId="35" borderId="72" xfId="0" applyFont="1" applyFill="1" applyBorder="1" applyAlignment="1">
      <alignment horizontal="center" vertical="center" wrapText="1" readingOrder="1"/>
    </xf>
    <xf numFmtId="0" fontId="33" fillId="0" borderId="72" xfId="0" applyFont="1" applyBorder="1" applyAlignment="1">
      <alignment horizontal="center" vertical="center" wrapText="1" readingOrder="1"/>
    </xf>
    <xf numFmtId="0" fontId="34" fillId="37" borderId="71" xfId="0" applyFont="1" applyFill="1" applyBorder="1" applyAlignment="1">
      <alignment horizontal="center" vertical="center" wrapText="1" readingOrder="1"/>
    </xf>
    <xf numFmtId="0" fontId="35" fillId="0" borderId="0" xfId="1" applyFont="1"/>
    <xf numFmtId="0" fontId="37" fillId="0" borderId="21" xfId="0" applyFont="1" applyBorder="1" applyAlignment="1">
      <alignment vertical="top" wrapText="1"/>
    </xf>
    <xf numFmtId="0" fontId="38" fillId="0" borderId="21" xfId="0" applyFont="1" applyBorder="1" applyAlignment="1">
      <alignment vertical="top" wrapText="1"/>
    </xf>
    <xf numFmtId="0" fontId="39" fillId="0" borderId="21" xfId="0" applyFont="1" applyBorder="1" applyAlignment="1">
      <alignment horizontal="left" vertical="top" wrapText="1" readingOrder="1"/>
    </xf>
    <xf numFmtId="0" fontId="37" fillId="0" borderId="21" xfId="0" applyFont="1" applyBorder="1" applyAlignment="1">
      <alignment horizontal="center" vertical="center" wrapText="1"/>
    </xf>
    <xf numFmtId="0" fontId="0" fillId="13" borderId="0" xfId="0" applyFill="1" applyAlignment="1">
      <alignment vertical="center"/>
    </xf>
    <xf numFmtId="0" fontId="27" fillId="21" borderId="8" xfId="1" applyFont="1" applyFill="1" applyBorder="1" applyAlignment="1">
      <alignment horizontal="center" vertical="center" wrapText="1"/>
    </xf>
    <xf numFmtId="0" fontId="27" fillId="21" borderId="10" xfId="1" applyFont="1" applyFill="1" applyBorder="1" applyAlignment="1">
      <alignment horizontal="center" vertical="center" wrapText="1"/>
    </xf>
    <xf numFmtId="0" fontId="40" fillId="0" borderId="21" xfId="0" applyFont="1" applyBorder="1" applyAlignment="1">
      <alignment vertical="center" wrapText="1"/>
    </xf>
    <xf numFmtId="0" fontId="29" fillId="0" borderId="21" xfId="0" applyFont="1" applyBorder="1" applyAlignment="1">
      <alignment vertical="center" wrapText="1"/>
    </xf>
    <xf numFmtId="0" fontId="33" fillId="0" borderId="21" xfId="0" applyFont="1" applyBorder="1" applyAlignment="1">
      <alignment horizontal="center" vertical="center" wrapText="1" readingOrder="1"/>
    </xf>
    <xf numFmtId="0" fontId="40" fillId="0" borderId="21" xfId="0" applyFont="1" applyBorder="1" applyAlignment="1">
      <alignment horizontal="center" vertical="center" wrapText="1" readingOrder="1"/>
    </xf>
    <xf numFmtId="0" fontId="29" fillId="25" borderId="0" xfId="1" applyFont="1" applyFill="1"/>
    <xf numFmtId="0" fontId="36" fillId="32" borderId="17" xfId="1" applyFont="1" applyFill="1" applyBorder="1" applyAlignment="1">
      <alignment horizontal="center" vertical="center" wrapText="1"/>
    </xf>
    <xf numFmtId="0" fontId="36" fillId="33" borderId="21" xfId="1" applyFont="1" applyFill="1" applyBorder="1" applyAlignment="1">
      <alignment horizontal="center" vertical="center" wrapText="1"/>
    </xf>
    <xf numFmtId="0" fontId="23" fillId="0" borderId="26" xfId="1" applyFont="1" applyBorder="1" applyAlignment="1">
      <alignment horizontal="left" vertical="top" wrapText="1"/>
    </xf>
    <xf numFmtId="0" fontId="18" fillId="0" borderId="21" xfId="1" applyFont="1" applyBorder="1" applyAlignment="1">
      <alignment horizontal="center" vertical="center"/>
    </xf>
    <xf numFmtId="0" fontId="18" fillId="38" borderId="21" xfId="1" applyFont="1" applyFill="1" applyBorder="1" applyAlignment="1" applyProtection="1">
      <alignment horizontal="center" vertical="top" textRotation="90"/>
      <protection locked="0"/>
    </xf>
    <xf numFmtId="0" fontId="18" fillId="17" borderId="14" xfId="1" applyFont="1" applyFill="1" applyBorder="1" applyAlignment="1">
      <alignment horizontal="left" vertical="center"/>
    </xf>
    <xf numFmtId="0" fontId="18" fillId="0" borderId="11" xfId="1" applyFont="1" applyBorder="1" applyAlignment="1" applyProtection="1">
      <alignment horizontal="center" vertical="center" wrapText="1"/>
      <protection locked="0"/>
    </xf>
    <xf numFmtId="0" fontId="46" fillId="0" borderId="21" xfId="0" applyFont="1" applyBorder="1" applyAlignment="1" applyProtection="1">
      <alignment vertical="top" wrapText="1"/>
      <protection locked="0"/>
    </xf>
    <xf numFmtId="0" fontId="9" fillId="0" borderId="0" xfId="0" applyFont="1"/>
    <xf numFmtId="0" fontId="50" fillId="0" borderId="0" xfId="0" applyFont="1" applyAlignment="1">
      <alignment vertical="center"/>
    </xf>
    <xf numFmtId="0" fontId="49" fillId="0" borderId="0" xfId="0" applyFont="1" applyAlignment="1">
      <alignment vertical="center" wrapText="1"/>
    </xf>
    <xf numFmtId="0" fontId="51" fillId="0" borderId="0" xfId="0" applyFont="1"/>
    <xf numFmtId="0" fontId="49" fillId="0" borderId="0" xfId="0" applyFont="1" applyAlignment="1">
      <alignment horizontal="left" vertical="top" wrapText="1"/>
    </xf>
    <xf numFmtId="0" fontId="52" fillId="0" borderId="0" xfId="0" applyFont="1"/>
    <xf numFmtId="0" fontId="53" fillId="0" borderId="0" xfId="0" applyFont="1" applyAlignment="1">
      <alignment horizontal="left" vertical="top" wrapText="1"/>
    </xf>
    <xf numFmtId="0" fontId="47" fillId="0" borderId="0" xfId="0" applyFont="1"/>
    <xf numFmtId="0" fontId="9" fillId="33" borderId="0" xfId="0" applyFont="1" applyFill="1"/>
    <xf numFmtId="0" fontId="9" fillId="11" borderId="0" xfId="0" applyFont="1" applyFill="1"/>
    <xf numFmtId="0" fontId="54" fillId="33" borderId="0" xfId="0" applyFont="1" applyFill="1" applyAlignment="1">
      <alignment vertical="center"/>
    </xf>
    <xf numFmtId="0" fontId="55" fillId="33" borderId="0" xfId="0" applyFont="1" applyFill="1" applyAlignment="1">
      <alignment horizontal="left" vertical="top" wrapText="1"/>
    </xf>
    <xf numFmtId="0" fontId="56" fillId="33" borderId="0" xfId="0" applyFont="1" applyFill="1"/>
    <xf numFmtId="0" fontId="57" fillId="33" borderId="0" xfId="0" applyFont="1" applyFill="1" applyAlignment="1">
      <alignment horizontal="left" vertical="top" wrapText="1"/>
    </xf>
    <xf numFmtId="0" fontId="58" fillId="33" borderId="0" xfId="0" applyFont="1" applyFill="1"/>
    <xf numFmtId="0" fontId="9" fillId="11" borderId="0" xfId="0" applyFont="1" applyFill="1" applyAlignment="1">
      <alignment horizontal="center"/>
    </xf>
    <xf numFmtId="0" fontId="9" fillId="33" borderId="0" xfId="0" applyFont="1" applyFill="1" applyAlignment="1">
      <alignment horizontal="center"/>
    </xf>
    <xf numFmtId="0" fontId="59" fillId="0" borderId="0" xfId="0" applyFont="1" applyAlignment="1">
      <alignment horizontal="left" vertical="top" wrapText="1"/>
    </xf>
    <xf numFmtId="0" fontId="48" fillId="13" borderId="0" xfId="0" applyFont="1" applyFill="1" applyAlignment="1">
      <alignment horizontal="left" vertical="center" wrapText="1"/>
    </xf>
    <xf numFmtId="0" fontId="15" fillId="0" borderId="26"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165" fontId="15" fillId="0" borderId="26" xfId="0" applyNumberFormat="1" applyFont="1" applyBorder="1" applyAlignment="1" applyProtection="1">
      <alignment horizontal="center" vertical="center"/>
      <protection locked="0"/>
    </xf>
    <xf numFmtId="165" fontId="15" fillId="0" borderId="27" xfId="0" applyNumberFormat="1" applyFont="1" applyBorder="1" applyAlignment="1" applyProtection="1">
      <alignment horizontal="center" vertical="center"/>
      <protection locked="0"/>
    </xf>
    <xf numFmtId="165" fontId="15" fillId="0" borderId="22" xfId="0" applyNumberFormat="1" applyFont="1" applyBorder="1" applyAlignment="1" applyProtection="1">
      <alignment horizontal="center" vertical="center"/>
      <protection locked="0"/>
    </xf>
    <xf numFmtId="0" fontId="0" fillId="13" borderId="10" xfId="0" applyFill="1" applyBorder="1" applyAlignment="1">
      <alignment horizontal="left" vertical="top" wrapText="1"/>
    </xf>
    <xf numFmtId="0" fontId="0" fillId="13" borderId="0" xfId="0" applyFill="1" applyAlignment="1">
      <alignment horizontal="left" vertical="top"/>
    </xf>
    <xf numFmtId="0" fontId="0" fillId="13" borderId="10" xfId="0" applyFill="1" applyBorder="1" applyAlignment="1">
      <alignment horizontal="left" vertical="top"/>
    </xf>
    <xf numFmtId="14" fontId="15" fillId="0" borderId="26" xfId="0" applyNumberFormat="1" applyFont="1" applyBorder="1" applyAlignment="1" applyProtection="1">
      <alignment horizontal="center" vertical="center"/>
      <protection locked="0"/>
    </xf>
    <xf numFmtId="14" fontId="15" fillId="0" borderId="27" xfId="0" applyNumberFormat="1" applyFont="1" applyBorder="1" applyAlignment="1" applyProtection="1">
      <alignment horizontal="center" vertical="center"/>
      <protection locked="0"/>
    </xf>
    <xf numFmtId="14" fontId="15" fillId="0" borderId="22" xfId="0" applyNumberFormat="1" applyFont="1" applyBorder="1" applyAlignment="1" applyProtection="1">
      <alignment horizontal="center" vertical="center"/>
      <protection locked="0"/>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2" xfId="0" applyFont="1" applyBorder="1" applyAlignment="1">
      <alignment horizontal="center" vertical="center" wrapText="1"/>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24" fillId="17" borderId="15" xfId="0" applyFont="1" applyFill="1" applyBorder="1" applyAlignment="1">
      <alignment horizontal="center" vertical="top"/>
    </xf>
    <xf numFmtId="0" fontId="24" fillId="17" borderId="25" xfId="0" applyFont="1" applyFill="1" applyBorder="1" applyAlignment="1">
      <alignment horizontal="center" vertical="top"/>
    </xf>
    <xf numFmtId="0" fontId="24" fillId="17" borderId="7" xfId="0" applyFont="1" applyFill="1" applyBorder="1" applyAlignment="1">
      <alignment horizontal="center" vertical="top"/>
    </xf>
    <xf numFmtId="0" fontId="19" fillId="21" borderId="10" xfId="0" applyFont="1" applyFill="1" applyBorder="1" applyAlignment="1">
      <alignment horizontal="left" vertical="top" wrapText="1"/>
    </xf>
    <xf numFmtId="0" fontId="19" fillId="21" borderId="0" xfId="0" applyFont="1" applyFill="1" applyAlignment="1">
      <alignment horizontal="left" vertical="top" wrapText="1"/>
    </xf>
    <xf numFmtId="0" fontId="9" fillId="0" borderId="30"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33"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0" borderId="28" xfId="0" applyFont="1" applyBorder="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19" fillId="21" borderId="33" xfId="0" applyFont="1" applyFill="1" applyBorder="1" applyAlignment="1">
      <alignment horizontal="left" vertical="top" wrapText="1"/>
    </xf>
    <xf numFmtId="0" fontId="28" fillId="17" borderId="10" xfId="0" applyFont="1" applyFill="1" applyBorder="1" applyAlignment="1">
      <alignment horizontal="center" vertical="top"/>
    </xf>
    <xf numFmtId="0" fontId="28" fillId="17" borderId="0" xfId="0" applyFont="1" applyFill="1" applyAlignment="1">
      <alignment horizontal="center" vertical="top"/>
    </xf>
    <xf numFmtId="0" fontId="28" fillId="17" borderId="13" xfId="0" applyFont="1" applyFill="1" applyBorder="1" applyAlignment="1">
      <alignment horizontal="center" vertical="top"/>
    </xf>
    <xf numFmtId="0" fontId="28" fillId="17" borderId="64" xfId="0" applyFont="1" applyFill="1" applyBorder="1" applyAlignment="1">
      <alignment horizontal="center" vertical="top"/>
    </xf>
    <xf numFmtId="0" fontId="28" fillId="17" borderId="28" xfId="0" applyFont="1" applyFill="1" applyBorder="1" applyAlignment="1">
      <alignment horizontal="center" vertical="top"/>
    </xf>
    <xf numFmtId="0" fontId="28" fillId="17" borderId="65" xfId="0" applyFont="1" applyFill="1" applyBorder="1" applyAlignment="1">
      <alignment horizontal="center" vertical="top"/>
    </xf>
    <xf numFmtId="0" fontId="18" fillId="17" borderId="9" xfId="1" applyFont="1" applyFill="1" applyBorder="1" applyAlignment="1">
      <alignment horizontal="center" vertical="top" wrapText="1"/>
    </xf>
    <xf numFmtId="0" fontId="18" fillId="17" borderId="5" xfId="1" applyFont="1" applyFill="1" applyBorder="1" applyAlignment="1">
      <alignment horizontal="center" vertical="top" wrapText="1"/>
    </xf>
    <xf numFmtId="0" fontId="18" fillId="17" borderId="9" xfId="1" applyFont="1" applyFill="1" applyBorder="1" applyAlignment="1">
      <alignment horizontal="left" vertical="top" wrapText="1"/>
    </xf>
    <xf numFmtId="0" fontId="27" fillId="21" borderId="6" xfId="1" applyFont="1" applyFill="1" applyBorder="1" applyAlignment="1">
      <alignment horizontal="center" textRotation="90" wrapText="1"/>
    </xf>
    <xf numFmtId="0" fontId="27" fillId="21" borderId="8" xfId="1" applyFont="1" applyFill="1" applyBorder="1" applyAlignment="1">
      <alignment horizontal="center" textRotation="90" wrapText="1"/>
    </xf>
    <xf numFmtId="0" fontId="27" fillId="21" borderId="4" xfId="1" applyFont="1" applyFill="1" applyBorder="1" applyAlignment="1">
      <alignment horizontal="center" textRotation="90" wrapText="1"/>
    </xf>
    <xf numFmtId="0" fontId="27" fillId="21" borderId="6" xfId="1" applyFont="1" applyFill="1" applyBorder="1" applyAlignment="1">
      <alignment horizontal="center" vertical="center" wrapText="1"/>
    </xf>
    <xf numFmtId="0" fontId="27" fillId="21" borderId="8" xfId="1" applyFont="1" applyFill="1" applyBorder="1" applyAlignment="1">
      <alignment horizontal="center" vertical="center" wrapText="1"/>
    </xf>
    <xf numFmtId="0" fontId="27" fillId="21" borderId="4" xfId="1" applyFont="1" applyFill="1" applyBorder="1" applyAlignment="1">
      <alignment horizontal="center" vertical="center" wrapText="1"/>
    </xf>
    <xf numFmtId="0" fontId="27" fillId="21" borderId="15" xfId="1" applyFont="1" applyFill="1" applyBorder="1" applyAlignment="1">
      <alignment horizontal="center" vertical="top" wrapText="1"/>
    </xf>
    <xf numFmtId="0" fontId="27" fillId="21" borderId="25" xfId="1" applyFont="1" applyFill="1" applyBorder="1" applyAlignment="1">
      <alignment horizontal="center" vertical="top" wrapText="1"/>
    </xf>
    <xf numFmtId="0" fontId="27" fillId="21" borderId="7" xfId="1" applyFont="1" applyFill="1" applyBorder="1" applyAlignment="1">
      <alignment horizontal="center" vertical="top" wrapText="1"/>
    </xf>
    <xf numFmtId="0" fontId="27" fillId="21" borderId="10" xfId="1" applyFont="1" applyFill="1" applyBorder="1" applyAlignment="1">
      <alignment horizontal="center" vertical="top" wrapText="1"/>
    </xf>
    <xf numFmtId="0" fontId="27" fillId="21" borderId="0" xfId="1" applyFont="1" applyFill="1" applyAlignment="1">
      <alignment horizontal="center" vertical="top" wrapText="1"/>
    </xf>
    <xf numFmtId="0" fontId="27" fillId="21" borderId="13" xfId="1" applyFont="1" applyFill="1" applyBorder="1" applyAlignment="1">
      <alignment horizontal="center" vertical="top" wrapText="1"/>
    </xf>
    <xf numFmtId="0" fontId="30" fillId="32" borderId="31" xfId="0" applyFont="1" applyFill="1" applyBorder="1" applyAlignment="1">
      <alignment horizontal="center"/>
    </xf>
    <xf numFmtId="0" fontId="30" fillId="32" borderId="16" xfId="0" applyFont="1" applyFill="1" applyBorder="1" applyAlignment="1">
      <alignment horizontal="center"/>
    </xf>
    <xf numFmtId="0" fontId="31" fillId="18" borderId="68" xfId="0" applyFont="1" applyFill="1" applyBorder="1" applyAlignment="1">
      <alignment horizontal="center" vertical="center" textRotation="90" wrapText="1" readingOrder="1"/>
    </xf>
    <xf numFmtId="0" fontId="31" fillId="18" borderId="73" xfId="0" applyFont="1" applyFill="1" applyBorder="1" applyAlignment="1">
      <alignment horizontal="center" vertical="center" textRotation="90" wrapText="1" readingOrder="1"/>
    </xf>
    <xf numFmtId="0" fontId="32" fillId="34" borderId="69" xfId="0" applyFont="1" applyFill="1" applyBorder="1" applyAlignment="1">
      <alignment horizontal="center" vertical="center" wrapText="1" readingOrder="1"/>
    </xf>
    <xf numFmtId="0" fontId="32" fillId="34" borderId="70" xfId="0" applyFont="1" applyFill="1" applyBorder="1" applyAlignment="1">
      <alignment horizontal="center" vertical="center" wrapText="1" readingOrder="1"/>
    </xf>
    <xf numFmtId="0" fontId="36" fillId="32" borderId="30" xfId="0" applyFont="1" applyFill="1" applyBorder="1" applyAlignment="1">
      <alignment vertical="center" textRotation="90"/>
    </xf>
    <xf numFmtId="0" fontId="36" fillId="32" borderId="29" xfId="0" applyFont="1" applyFill="1" applyBorder="1" applyAlignment="1">
      <alignment vertical="center" textRotation="90"/>
    </xf>
    <xf numFmtId="0" fontId="36" fillId="32" borderId="32" xfId="0" applyFont="1" applyFill="1" applyBorder="1" applyAlignment="1">
      <alignment vertical="center" textRotation="90"/>
    </xf>
    <xf numFmtId="0" fontId="36" fillId="32" borderId="31" xfId="0" applyFont="1" applyFill="1" applyBorder="1" applyAlignment="1">
      <alignment horizontal="center"/>
    </xf>
    <xf numFmtId="0" fontId="36" fillId="32" borderId="16" xfId="0" applyFont="1" applyFill="1" applyBorder="1" applyAlignment="1">
      <alignment horizontal="center"/>
    </xf>
    <xf numFmtId="0" fontId="6" fillId="0" borderId="0" xfId="1" applyFont="1" applyAlignment="1">
      <alignment horizontal="left"/>
    </xf>
    <xf numFmtId="0" fontId="0" fillId="17" borderId="14" xfId="0" applyFill="1" applyBorder="1" applyAlignment="1">
      <alignment horizontal="center"/>
    </xf>
    <xf numFmtId="0" fontId="0" fillId="17" borderId="9" xfId="0" applyFill="1" applyBorder="1" applyAlignment="1">
      <alignment horizontal="center"/>
    </xf>
    <xf numFmtId="0" fontId="0" fillId="17" borderId="5" xfId="0" applyFill="1" applyBorder="1" applyAlignment="1">
      <alignment horizontal="center"/>
    </xf>
    <xf numFmtId="0" fontId="16" fillId="17" borderId="14" xfId="1" applyFont="1" applyFill="1" applyBorder="1" applyAlignment="1">
      <alignment horizontal="center" vertical="center"/>
    </xf>
    <xf numFmtId="0" fontId="16" fillId="17" borderId="9" xfId="1" applyFont="1" applyFill="1" applyBorder="1" applyAlignment="1">
      <alignment horizontal="center" vertical="center"/>
    </xf>
    <xf numFmtId="0" fontId="16" fillId="17" borderId="5" xfId="1" applyFont="1" applyFill="1" applyBorder="1" applyAlignment="1">
      <alignment horizontal="center" vertical="center"/>
    </xf>
    <xf numFmtId="0" fontId="0" fillId="30" borderId="9" xfId="0" applyFill="1" applyBorder="1" applyAlignment="1">
      <alignment horizontal="center"/>
    </xf>
    <xf numFmtId="0" fontId="0" fillId="30" borderId="5" xfId="0" applyFill="1" applyBorder="1" applyAlignment="1">
      <alignment horizontal="center"/>
    </xf>
    <xf numFmtId="0" fontId="22" fillId="17" borderId="15" xfId="0" applyFont="1" applyFill="1" applyBorder="1" applyAlignment="1">
      <alignment horizontal="center"/>
    </xf>
    <xf numFmtId="0" fontId="22" fillId="17" borderId="25" xfId="0" applyFont="1" applyFill="1" applyBorder="1" applyAlignment="1">
      <alignment horizontal="center"/>
    </xf>
    <xf numFmtId="0" fontId="22" fillId="17" borderId="7" xfId="0" applyFont="1" applyFill="1" applyBorder="1" applyAlignment="1">
      <alignment horizontal="center"/>
    </xf>
    <xf numFmtId="0" fontId="16" fillId="22" borderId="15" xfId="1" applyFont="1" applyFill="1" applyBorder="1" applyAlignment="1">
      <alignment horizontal="left" vertical="top" wrapText="1"/>
    </xf>
    <xf numFmtId="0" fontId="16" fillId="22" borderId="25" xfId="1" applyFont="1" applyFill="1" applyBorder="1" applyAlignment="1">
      <alignment horizontal="left" vertical="top" wrapText="1"/>
    </xf>
    <xf numFmtId="0" fontId="16" fillId="22" borderId="25" xfId="1" applyFont="1" applyFill="1" applyBorder="1" applyAlignment="1">
      <alignment horizontal="center" vertical="top" wrapText="1"/>
    </xf>
    <xf numFmtId="0" fontId="16" fillId="22" borderId="14" xfId="1" applyFont="1" applyFill="1" applyBorder="1" applyAlignment="1">
      <alignment horizontal="left" vertical="top" wrapText="1"/>
    </xf>
    <xf numFmtId="0" fontId="16" fillId="22" borderId="9" xfId="1" applyFont="1" applyFill="1" applyBorder="1" applyAlignment="1">
      <alignment horizontal="left" vertical="top" wrapText="1"/>
    </xf>
    <xf numFmtId="0" fontId="16" fillId="22" borderId="9" xfId="1" applyFont="1" applyFill="1" applyBorder="1" applyAlignment="1">
      <alignment horizontal="center" vertical="top" wrapText="1"/>
    </xf>
    <xf numFmtId="0" fontId="22" fillId="29" borderId="1" xfId="0" applyFont="1" applyFill="1" applyBorder="1" applyAlignment="1">
      <alignment horizontal="center"/>
    </xf>
    <xf numFmtId="0" fontId="22" fillId="29" borderId="2" xfId="0" applyFont="1" applyFill="1" applyBorder="1" applyAlignment="1">
      <alignment horizontal="center"/>
    </xf>
    <xf numFmtId="0" fontId="22" fillId="29" borderId="3" xfId="0" applyFont="1" applyFill="1" applyBorder="1" applyAlignment="1">
      <alignment horizontal="center"/>
    </xf>
    <xf numFmtId="0" fontId="0" fillId="0" borderId="15" xfId="0" applyBorder="1" applyAlignment="1">
      <alignment horizontal="left" vertical="top" wrapText="1"/>
    </xf>
    <xf numFmtId="0" fontId="0" fillId="0" borderId="25"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7" fillId="9" borderId="39" xfId="1" applyFont="1" applyFill="1" applyBorder="1" applyAlignment="1">
      <alignment horizontal="center" vertical="top" wrapText="1"/>
    </xf>
    <xf numFmtId="0" fontId="7" fillId="9" borderId="37" xfId="1" applyFont="1" applyFill="1" applyBorder="1" applyAlignment="1">
      <alignment horizontal="center" vertical="top" wrapText="1"/>
    </xf>
    <xf numFmtId="0" fontId="7" fillId="9" borderId="36" xfId="1" applyFont="1" applyFill="1" applyBorder="1" applyAlignment="1">
      <alignment horizontal="center" vertical="top" wrapText="1"/>
    </xf>
    <xf numFmtId="0" fontId="7" fillId="9" borderId="35" xfId="1" applyFont="1" applyFill="1" applyBorder="1" applyAlignment="1">
      <alignment horizontal="center" vertical="top" wrapText="1"/>
    </xf>
    <xf numFmtId="0" fontId="7" fillId="20" borderId="1" xfId="1" applyFont="1" applyFill="1" applyBorder="1" applyAlignment="1">
      <alignment horizontal="center" vertical="center" wrapText="1"/>
    </xf>
    <xf numFmtId="0" fontId="7" fillId="20" borderId="2" xfId="1" applyFont="1" applyFill="1" applyBorder="1" applyAlignment="1">
      <alignment horizontal="center" vertical="center" wrapText="1"/>
    </xf>
    <xf numFmtId="0" fontId="7" fillId="20" borderId="3" xfId="1" applyFont="1" applyFill="1" applyBorder="1" applyAlignment="1">
      <alignment horizontal="center" vertical="center" wrapText="1"/>
    </xf>
    <xf numFmtId="0" fontId="7" fillId="20" borderId="6" xfId="1" applyFont="1" applyFill="1" applyBorder="1" applyAlignment="1">
      <alignment horizontal="center" vertical="center" textRotation="90" wrapText="1"/>
    </xf>
    <xf numFmtId="0" fontId="7" fillId="20" borderId="8" xfId="1" applyFont="1" applyFill="1" applyBorder="1" applyAlignment="1">
      <alignment horizontal="center" vertical="center" textRotation="90" wrapText="1"/>
    </xf>
    <xf numFmtId="0" fontId="7" fillId="20" borderId="4" xfId="1" applyFont="1" applyFill="1" applyBorder="1" applyAlignment="1">
      <alignment horizontal="center" vertical="center" textRotation="90" wrapText="1"/>
    </xf>
    <xf numFmtId="0" fontId="45" fillId="40" borderId="21" xfId="4" applyFill="1" applyBorder="1" applyAlignment="1" applyProtection="1">
      <alignment vertical="top" wrapText="1"/>
      <protection locked="0"/>
    </xf>
    <xf numFmtId="0" fontId="45" fillId="40" borderId="21" xfId="4" applyFill="1" applyBorder="1" applyAlignment="1" applyProtection="1">
      <alignment horizontal="left" vertical="top" wrapText="1"/>
      <protection locked="0"/>
    </xf>
    <xf numFmtId="0" fontId="45" fillId="40" borderId="74" xfId="4" applyFill="1" applyBorder="1" applyAlignment="1" applyProtection="1">
      <alignment horizontal="center" vertical="top" textRotation="90"/>
      <protection locked="0"/>
    </xf>
    <xf numFmtId="0" fontId="45" fillId="40" borderId="21" xfId="4" applyNumberFormat="1" applyFill="1" applyBorder="1" applyAlignment="1" applyProtection="1">
      <alignment vertical="top" wrapText="1"/>
      <protection locked="0"/>
    </xf>
    <xf numFmtId="0" fontId="45" fillId="40" borderId="21" xfId="4" applyFill="1" applyBorder="1" applyAlignment="1" applyProtection="1">
      <alignment horizontal="center" vertical="top" textRotation="90" wrapText="1"/>
      <protection locked="0"/>
    </xf>
    <xf numFmtId="0" fontId="45" fillId="40" borderId="11" xfId="4" applyFill="1" applyBorder="1" applyAlignment="1" applyProtection="1">
      <alignment horizontal="center" vertical="top" textRotation="90"/>
      <protection locked="0"/>
    </xf>
    <xf numFmtId="0" fontId="45" fillId="40" borderId="21" xfId="4" applyFill="1" applyBorder="1" applyAlignment="1" applyProtection="1">
      <alignment horizontal="center" vertical="top" textRotation="90"/>
      <protection locked="0"/>
    </xf>
    <xf numFmtId="0" fontId="45" fillId="19" borderId="21" xfId="4" applyFill="1" applyBorder="1" applyAlignment="1" applyProtection="1">
      <alignment vertical="top" wrapText="1"/>
      <protection locked="0"/>
    </xf>
    <xf numFmtId="0" fontId="45" fillId="19" borderId="11" xfId="4" applyFill="1" applyBorder="1" applyAlignment="1" applyProtection="1">
      <alignment vertical="top" wrapText="1"/>
      <protection locked="0"/>
    </xf>
    <xf numFmtId="0" fontId="45" fillId="40" borderId="11" xfId="4" applyFill="1" applyBorder="1" applyAlignment="1" applyProtection="1">
      <alignment horizontal="left" vertical="top" wrapText="1"/>
      <protection locked="0"/>
    </xf>
    <xf numFmtId="0" fontId="45" fillId="40" borderId="11" xfId="4" applyFill="1" applyBorder="1" applyAlignment="1" applyProtection="1">
      <alignment vertical="top" wrapText="1"/>
      <protection locked="0"/>
    </xf>
    <xf numFmtId="0" fontId="62" fillId="19" borderId="0" xfId="0" applyFont="1" applyFill="1" applyAlignment="1">
      <alignment vertical="center" wrapText="1"/>
    </xf>
    <xf numFmtId="0" fontId="62" fillId="19" borderId="21" xfId="0" applyFont="1" applyFill="1" applyBorder="1" applyAlignment="1" applyProtection="1">
      <alignment vertical="top" wrapText="1"/>
      <protection locked="0"/>
    </xf>
    <xf numFmtId="0" fontId="62" fillId="19" borderId="21" xfId="1" applyFont="1" applyFill="1" applyBorder="1" applyAlignment="1" applyProtection="1">
      <alignment horizontal="left" vertical="top" wrapText="1"/>
      <protection locked="0"/>
    </xf>
    <xf numFmtId="0" fontId="1" fillId="41" borderId="21" xfId="1" applyFont="1" applyFill="1" applyBorder="1" applyAlignment="1" applyProtection="1">
      <alignment horizontal="center" vertical="top" textRotation="90" wrapText="1"/>
      <protection locked="0"/>
    </xf>
    <xf numFmtId="0" fontId="0" fillId="19" borderId="21" xfId="1" applyFont="1" applyFill="1" applyBorder="1" applyAlignment="1" applyProtection="1">
      <alignment vertical="top" wrapText="1"/>
      <protection locked="0"/>
    </xf>
  </cellXfs>
  <cellStyles count="5">
    <cellStyle name="Neutral" xfId="4" builtinId="28"/>
    <cellStyle name="Normal" xfId="0" builtinId="0"/>
    <cellStyle name="Normal 2" xfId="1" xr:uid="{00000000-0005-0000-0000-000001000000}"/>
    <cellStyle name="Normal 3" xfId="2" xr:uid="{00000000-0005-0000-0000-000002000000}"/>
    <cellStyle name="Normal 3 2" xfId="3" xr:uid="{00000000-0005-0000-0000-000003000000}"/>
  </cellStyles>
  <dxfs count="2149">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805DA3"/>
        </patternFill>
      </fill>
    </dxf>
    <dxf>
      <fill>
        <patternFill>
          <bgColor theme="3" tint="0.39994506668294322"/>
        </patternFill>
      </fill>
    </dxf>
    <dxf>
      <fill>
        <patternFill>
          <bgColor theme="2" tint="-0.499984740745262"/>
        </patternFill>
      </fill>
    </dxf>
    <dxf>
      <fill>
        <patternFill>
          <bgColor rgb="FF805DA3"/>
        </patternFill>
      </fill>
    </dxf>
    <dxf>
      <fill>
        <patternFill>
          <bgColor theme="3" tint="0.39994506668294322"/>
        </patternFill>
      </fill>
    </dxf>
    <dxf>
      <fill>
        <patternFill>
          <bgColor theme="2" tint="-0.499984740745262"/>
        </patternFill>
      </fill>
    </dxf>
    <dxf>
      <fill>
        <patternFill>
          <bgColor rgb="FF805DA3"/>
        </patternFill>
      </fill>
    </dxf>
    <dxf>
      <fill>
        <patternFill>
          <bgColor theme="3" tint="0.39994506668294322"/>
        </patternFill>
      </fill>
    </dxf>
    <dxf>
      <fill>
        <patternFill>
          <bgColor theme="2" tint="-0.499984740745262"/>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
      <fill>
        <patternFill>
          <bgColor rgb="FFFF0000"/>
        </patternFill>
      </fill>
    </dxf>
    <dxf>
      <fill>
        <patternFill>
          <bgColor rgb="FFFF6600"/>
        </patternFill>
      </fill>
    </dxf>
    <dxf>
      <font>
        <color auto="1"/>
      </font>
      <fill>
        <patternFill>
          <bgColor rgb="FF00B050"/>
        </patternFill>
      </fill>
    </dxf>
    <dxf>
      <fill>
        <patternFill>
          <bgColor rgb="FF805DA3"/>
        </patternFill>
      </fill>
    </dxf>
    <dxf>
      <fill>
        <patternFill>
          <bgColor theme="3" tint="0.39994506668294322"/>
        </patternFill>
      </fill>
    </dxf>
    <dxf>
      <fill>
        <patternFill>
          <bgColor theme="2" tint="-0.499984740745262"/>
        </patternFill>
      </fill>
    </dxf>
    <dxf>
      <fill>
        <patternFill>
          <bgColor theme="4" tint="-0.24994659260841701"/>
        </patternFill>
      </fill>
    </dxf>
    <dxf>
      <fill>
        <patternFill>
          <bgColor rgb="FFFFFF00"/>
        </patternFill>
      </fill>
    </dxf>
    <dxf>
      <fill>
        <patternFill>
          <bgColor rgb="FFFF0000"/>
        </patternFill>
      </fill>
    </dxf>
    <dxf>
      <fill>
        <patternFill>
          <bgColor rgb="FFFF6600"/>
        </patternFill>
      </fill>
    </dxf>
    <dxf>
      <font>
        <color auto="1"/>
      </font>
      <fill>
        <patternFill>
          <bgColor rgb="FF00B050"/>
        </patternFill>
      </fill>
    </dxf>
  </dxfs>
  <tableStyles count="0" defaultTableStyle="TableStyleMedium9" defaultPivotStyle="PivotStyleLight16"/>
  <colors>
    <mruColors>
      <color rgb="FFFFFF99"/>
      <color rgb="FFB8CCE4"/>
      <color rgb="FF8FB2E3"/>
      <color rgb="FFFFFFCC"/>
      <color rgb="FFFF6600"/>
      <color rgb="FF805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SortRisks!$W$602</c:f>
              <c:strCache>
                <c:ptCount val="1"/>
                <c:pt idx="0">
                  <c:v>Rating</c:v>
                </c:pt>
              </c:strCache>
            </c:strRef>
          </c:tx>
          <c:spPr>
            <a:ln w="28575" cap="rnd">
              <a:noFill/>
              <a:round/>
            </a:ln>
            <a:effectLst/>
          </c:spPr>
          <c:marker>
            <c:symbol val="circle"/>
            <c:size val="5"/>
            <c:spPr>
              <a:solidFill>
                <a:schemeClr val="tx1"/>
              </a:solidFill>
              <a:ln w="50800">
                <a:solidFill>
                  <a:schemeClr val="accent1"/>
                </a:solidFill>
                <a:bevel/>
              </a:ln>
              <a:effectLst/>
            </c:spPr>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strRef>
              <c:f>SortRisks!$V$603:$V$610</c:f>
              <c:strCache>
                <c:ptCount val="8"/>
                <c:pt idx="0">
                  <c:v>R9</c:v>
                </c:pt>
                <c:pt idx="1">
                  <c:v>R3</c:v>
                </c:pt>
                <c:pt idx="2">
                  <c:v>R1</c:v>
                </c:pt>
                <c:pt idx="3">
                  <c:v>R4</c:v>
                </c:pt>
                <c:pt idx="4">
                  <c:v>R7</c:v>
                </c:pt>
                <c:pt idx="5">
                  <c:v>R2</c:v>
                </c:pt>
                <c:pt idx="6">
                  <c:v>R6</c:v>
                </c:pt>
                <c:pt idx="7">
                  <c:v>R8</c:v>
                </c:pt>
              </c:strCache>
            </c:strRef>
          </c:xVal>
          <c:yVal>
            <c:numRef>
              <c:f>SortRisks!$W$603:$W$610</c:f>
              <c:numCache>
                <c:formatCode>General</c:formatCode>
                <c:ptCount val="8"/>
                <c:pt idx="0">
                  <c:v>34</c:v>
                </c:pt>
                <c:pt idx="1">
                  <c:v>35</c:v>
                </c:pt>
                <c:pt idx="2">
                  <c:v>43</c:v>
                </c:pt>
                <c:pt idx="3">
                  <c:v>43</c:v>
                </c:pt>
                <c:pt idx="4">
                  <c:v>43</c:v>
                </c:pt>
                <c:pt idx="5">
                  <c:v>44</c:v>
                </c:pt>
                <c:pt idx="6">
                  <c:v>54</c:v>
                </c:pt>
                <c:pt idx="7">
                  <c:v>54</c:v>
                </c:pt>
              </c:numCache>
            </c:numRef>
          </c:yVal>
          <c:smooth val="0"/>
          <c:extLst>
            <c:ext xmlns:c16="http://schemas.microsoft.com/office/drawing/2014/chart" uri="{C3380CC4-5D6E-409C-BE32-E72D297353CC}">
              <c16:uniqueId val="{00000000-F50E-4926-8343-9B18369857A6}"/>
            </c:ext>
          </c:extLst>
        </c:ser>
        <c:dLbls>
          <c:showLegendKey val="0"/>
          <c:showVal val="0"/>
          <c:showCatName val="0"/>
          <c:showSerName val="0"/>
          <c:showPercent val="0"/>
          <c:showBubbleSize val="0"/>
        </c:dLbls>
        <c:axId val="405733728"/>
        <c:axId val="217560464"/>
      </c:scatterChart>
      <c:valAx>
        <c:axId val="405733728"/>
        <c:scaling>
          <c:orientation val="minMax"/>
        </c:scaling>
        <c:delete val="1"/>
        <c:axPos val="b"/>
        <c:numFmt formatCode="General" sourceLinked="1"/>
        <c:majorTickMark val="none"/>
        <c:minorTickMark val="none"/>
        <c:tickLblPos val="nextTo"/>
        <c:crossAx val="217560464"/>
        <c:crosses val="autoZero"/>
        <c:crossBetween val="midCat"/>
      </c:valAx>
      <c:valAx>
        <c:axId val="217560464"/>
        <c:scaling>
          <c:orientation val="minMax"/>
          <c:min val="25"/>
        </c:scaling>
        <c:delete val="1"/>
        <c:axPos val="l"/>
        <c:numFmt formatCode="General" sourceLinked="1"/>
        <c:majorTickMark val="none"/>
        <c:minorTickMark val="none"/>
        <c:tickLblPos val="nextTo"/>
        <c:crossAx val="405733728"/>
        <c:crosses val="autoZero"/>
        <c:crossBetween val="midCat"/>
      </c:valAx>
      <c:spPr>
        <a:noFill/>
        <a:ln>
          <a:noFill/>
        </a:ln>
        <a:effectLst/>
      </c:spPr>
    </c:plotArea>
    <c:plotVisOnly val="1"/>
    <c:dispBlanksAs val="gap"/>
    <c:showDLblsOverMax val="0"/>
  </c:chart>
  <c:spPr>
    <a:gradFill flip="none" rotWithShape="1">
      <a:gsLst>
        <a:gs pos="0">
          <a:schemeClr val="accent3">
            <a:lumMod val="75000"/>
          </a:schemeClr>
        </a:gs>
        <a:gs pos="19000">
          <a:srgbClr val="FFFF00"/>
        </a:gs>
        <a:gs pos="68000">
          <a:schemeClr val="accent2">
            <a:lumMod val="100000"/>
          </a:schemeClr>
        </a:gs>
      </a:gsLst>
      <a:lin ang="18900000" scaled="1"/>
      <a:tileRect/>
    </a:gra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SortRisks!$AA$602</c:f>
              <c:strCache>
                <c:ptCount val="1"/>
                <c:pt idx="0">
                  <c:v>Rating</c:v>
                </c:pt>
              </c:strCache>
            </c:strRef>
          </c:tx>
          <c:spPr>
            <a:ln w="28575" cap="rnd">
              <a:noFill/>
              <a:round/>
            </a:ln>
            <a:effectLst/>
          </c:spPr>
          <c:marker>
            <c:symbol val="circle"/>
            <c:size val="5"/>
            <c:spPr>
              <a:solidFill>
                <a:schemeClr val="tx1"/>
              </a:solidFill>
              <a:ln w="50800">
                <a:solidFill>
                  <a:schemeClr val="accent1"/>
                </a:solidFill>
                <a:bevel/>
              </a:ln>
              <a:effectLst/>
            </c:spPr>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strRef>
              <c:f>SortRisks!$Z$603:$Z$610</c:f>
              <c:strCache>
                <c:ptCount val="8"/>
                <c:pt idx="0">
                  <c:v>R9</c:v>
                </c:pt>
                <c:pt idx="1">
                  <c:v>R3</c:v>
                </c:pt>
                <c:pt idx="2">
                  <c:v>R1</c:v>
                </c:pt>
                <c:pt idx="3">
                  <c:v>R4</c:v>
                </c:pt>
                <c:pt idx="4">
                  <c:v>R7</c:v>
                </c:pt>
                <c:pt idx="5">
                  <c:v>R2</c:v>
                </c:pt>
                <c:pt idx="6">
                  <c:v>R6</c:v>
                </c:pt>
                <c:pt idx="7">
                  <c:v>R8</c:v>
                </c:pt>
              </c:strCache>
            </c:strRef>
          </c:xVal>
          <c:yVal>
            <c:numRef>
              <c:f>SortRisks!$AA$603:$AA$610</c:f>
              <c:numCache>
                <c:formatCode>General</c:formatCode>
                <c:ptCount val="8"/>
                <c:pt idx="0">
                  <c:v>34</c:v>
                </c:pt>
                <c:pt idx="1">
                  <c:v>35</c:v>
                </c:pt>
                <c:pt idx="2">
                  <c:v>43</c:v>
                </c:pt>
                <c:pt idx="3">
                  <c:v>43</c:v>
                </c:pt>
                <c:pt idx="4">
                  <c:v>43</c:v>
                </c:pt>
                <c:pt idx="5">
                  <c:v>44</c:v>
                </c:pt>
                <c:pt idx="6">
                  <c:v>54</c:v>
                </c:pt>
                <c:pt idx="7">
                  <c:v>54</c:v>
                </c:pt>
              </c:numCache>
            </c:numRef>
          </c:yVal>
          <c:smooth val="0"/>
          <c:extLst>
            <c:ext xmlns:c16="http://schemas.microsoft.com/office/drawing/2014/chart" uri="{C3380CC4-5D6E-409C-BE32-E72D297353CC}">
              <c16:uniqueId val="{00000000-E621-4707-A88C-2231F8E34C5A}"/>
            </c:ext>
          </c:extLst>
        </c:ser>
        <c:dLbls>
          <c:showLegendKey val="0"/>
          <c:showVal val="0"/>
          <c:showCatName val="0"/>
          <c:showSerName val="0"/>
          <c:showPercent val="0"/>
          <c:showBubbleSize val="0"/>
        </c:dLbls>
        <c:axId val="217906584"/>
        <c:axId val="217450112"/>
      </c:scatterChart>
      <c:valAx>
        <c:axId val="217906584"/>
        <c:scaling>
          <c:orientation val="minMax"/>
        </c:scaling>
        <c:delete val="1"/>
        <c:axPos val="b"/>
        <c:numFmt formatCode="General" sourceLinked="1"/>
        <c:majorTickMark val="none"/>
        <c:minorTickMark val="none"/>
        <c:tickLblPos val="nextTo"/>
        <c:crossAx val="217450112"/>
        <c:crosses val="autoZero"/>
        <c:crossBetween val="midCat"/>
      </c:valAx>
      <c:valAx>
        <c:axId val="217450112"/>
        <c:scaling>
          <c:orientation val="minMax"/>
          <c:min val="25"/>
        </c:scaling>
        <c:delete val="1"/>
        <c:axPos val="l"/>
        <c:numFmt formatCode="General" sourceLinked="1"/>
        <c:majorTickMark val="none"/>
        <c:minorTickMark val="none"/>
        <c:tickLblPos val="nextTo"/>
        <c:crossAx val="217906584"/>
        <c:crosses val="autoZero"/>
        <c:crossBetween val="midCat"/>
      </c:valAx>
      <c:spPr>
        <a:noFill/>
        <a:ln>
          <a:noFill/>
        </a:ln>
        <a:effectLst/>
      </c:spPr>
    </c:plotArea>
    <c:plotVisOnly val="1"/>
    <c:dispBlanksAs val="gap"/>
    <c:showDLblsOverMax val="0"/>
  </c:chart>
  <c:spPr>
    <a:gradFill flip="none" rotWithShape="1">
      <a:gsLst>
        <a:gs pos="0">
          <a:schemeClr val="accent3">
            <a:lumMod val="75000"/>
          </a:schemeClr>
        </a:gs>
        <a:gs pos="19000">
          <a:srgbClr val="FFFF00"/>
        </a:gs>
        <a:gs pos="68000">
          <a:schemeClr val="accent2">
            <a:lumMod val="100000"/>
          </a:schemeClr>
        </a:gs>
      </a:gsLst>
      <a:lin ang="18900000" scaled="1"/>
      <a:tileRect/>
    </a:gra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SortRisks!$AA$602</c:f>
              <c:strCache>
                <c:ptCount val="1"/>
                <c:pt idx="0">
                  <c:v>Rating</c:v>
                </c:pt>
              </c:strCache>
            </c:strRef>
          </c:tx>
          <c:spPr>
            <a:ln w="28575" cap="rnd">
              <a:noFill/>
              <a:round/>
            </a:ln>
            <a:effectLst/>
          </c:spPr>
          <c:marker>
            <c:symbol val="circle"/>
            <c:size val="5"/>
            <c:spPr>
              <a:solidFill>
                <a:schemeClr val="tx1"/>
              </a:solidFill>
              <a:ln w="50800">
                <a:solidFill>
                  <a:schemeClr val="accent1"/>
                </a:solidFill>
                <a:bevel/>
              </a:ln>
              <a:effectLst/>
            </c:spPr>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strRef>
              <c:f>SortRisks!$Z$603:$Z$610</c:f>
              <c:strCache>
                <c:ptCount val="8"/>
                <c:pt idx="0">
                  <c:v>R9</c:v>
                </c:pt>
                <c:pt idx="1">
                  <c:v>R3</c:v>
                </c:pt>
                <c:pt idx="2">
                  <c:v>R1</c:v>
                </c:pt>
                <c:pt idx="3">
                  <c:v>R4</c:v>
                </c:pt>
                <c:pt idx="4">
                  <c:v>R7</c:v>
                </c:pt>
                <c:pt idx="5">
                  <c:v>R2</c:v>
                </c:pt>
                <c:pt idx="6">
                  <c:v>R6</c:v>
                </c:pt>
                <c:pt idx="7">
                  <c:v>R8</c:v>
                </c:pt>
              </c:strCache>
            </c:strRef>
          </c:xVal>
          <c:yVal>
            <c:numRef>
              <c:f>SortRisks!$AA$603:$AA$610</c:f>
              <c:numCache>
                <c:formatCode>General</c:formatCode>
                <c:ptCount val="8"/>
                <c:pt idx="0">
                  <c:v>34</c:v>
                </c:pt>
                <c:pt idx="1">
                  <c:v>35</c:v>
                </c:pt>
                <c:pt idx="2">
                  <c:v>43</c:v>
                </c:pt>
                <c:pt idx="3">
                  <c:v>43</c:v>
                </c:pt>
                <c:pt idx="4">
                  <c:v>43</c:v>
                </c:pt>
                <c:pt idx="5">
                  <c:v>44</c:v>
                </c:pt>
                <c:pt idx="6">
                  <c:v>54</c:v>
                </c:pt>
                <c:pt idx="7">
                  <c:v>54</c:v>
                </c:pt>
              </c:numCache>
            </c:numRef>
          </c:yVal>
          <c:smooth val="0"/>
          <c:extLst>
            <c:ext xmlns:c16="http://schemas.microsoft.com/office/drawing/2014/chart" uri="{C3380CC4-5D6E-409C-BE32-E72D297353CC}">
              <c16:uniqueId val="{00000000-66EB-4F21-9C40-5E5B1AA1CBB3}"/>
            </c:ext>
          </c:extLst>
        </c:ser>
        <c:dLbls>
          <c:showLegendKey val="0"/>
          <c:showVal val="0"/>
          <c:showCatName val="0"/>
          <c:showSerName val="0"/>
          <c:showPercent val="0"/>
          <c:showBubbleSize val="0"/>
        </c:dLbls>
        <c:axId val="408137248"/>
        <c:axId val="405753832"/>
      </c:scatterChart>
      <c:valAx>
        <c:axId val="408137248"/>
        <c:scaling>
          <c:orientation val="minMax"/>
        </c:scaling>
        <c:delete val="1"/>
        <c:axPos val="b"/>
        <c:numFmt formatCode="General" sourceLinked="1"/>
        <c:majorTickMark val="none"/>
        <c:minorTickMark val="none"/>
        <c:tickLblPos val="nextTo"/>
        <c:crossAx val="405753832"/>
        <c:crosses val="autoZero"/>
        <c:crossBetween val="midCat"/>
      </c:valAx>
      <c:valAx>
        <c:axId val="405753832"/>
        <c:scaling>
          <c:orientation val="minMax"/>
          <c:max val="55"/>
          <c:min val="11"/>
        </c:scaling>
        <c:delete val="1"/>
        <c:axPos val="l"/>
        <c:numFmt formatCode="General" sourceLinked="1"/>
        <c:majorTickMark val="out"/>
        <c:minorTickMark val="none"/>
        <c:tickLblPos val="nextTo"/>
        <c:crossAx val="408137248"/>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SortRisks!$W$602</c:f>
              <c:strCache>
                <c:ptCount val="1"/>
                <c:pt idx="0">
                  <c:v>Rating</c:v>
                </c:pt>
              </c:strCache>
            </c:strRef>
          </c:tx>
          <c:spPr>
            <a:ln w="28575" cap="rnd">
              <a:noFill/>
              <a:round/>
            </a:ln>
            <a:effectLst/>
          </c:spPr>
          <c:marker>
            <c:symbol val="circle"/>
            <c:size val="5"/>
            <c:spPr>
              <a:solidFill>
                <a:schemeClr val="tx1"/>
              </a:solidFill>
              <a:ln w="50800">
                <a:solidFill>
                  <a:schemeClr val="accent1"/>
                </a:solidFill>
                <a:bevel/>
              </a:ln>
              <a:effectLst/>
            </c:spPr>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xVal>
            <c:strRef>
              <c:f>SortRisks!$V$603:$V$610</c:f>
              <c:strCache>
                <c:ptCount val="8"/>
                <c:pt idx="0">
                  <c:v>R9</c:v>
                </c:pt>
                <c:pt idx="1">
                  <c:v>R3</c:v>
                </c:pt>
                <c:pt idx="2">
                  <c:v>R1</c:v>
                </c:pt>
                <c:pt idx="3">
                  <c:v>R4</c:v>
                </c:pt>
                <c:pt idx="4">
                  <c:v>R7</c:v>
                </c:pt>
                <c:pt idx="5">
                  <c:v>R2</c:v>
                </c:pt>
                <c:pt idx="6">
                  <c:v>R6</c:v>
                </c:pt>
                <c:pt idx="7">
                  <c:v>R8</c:v>
                </c:pt>
              </c:strCache>
            </c:strRef>
          </c:xVal>
          <c:yVal>
            <c:numRef>
              <c:f>SortRisks!$W$603:$W$610</c:f>
              <c:numCache>
                <c:formatCode>General</c:formatCode>
                <c:ptCount val="8"/>
                <c:pt idx="0">
                  <c:v>34</c:v>
                </c:pt>
                <c:pt idx="1">
                  <c:v>35</c:v>
                </c:pt>
                <c:pt idx="2">
                  <c:v>43</c:v>
                </c:pt>
                <c:pt idx="3">
                  <c:v>43</c:v>
                </c:pt>
                <c:pt idx="4">
                  <c:v>43</c:v>
                </c:pt>
                <c:pt idx="5">
                  <c:v>44</c:v>
                </c:pt>
                <c:pt idx="6">
                  <c:v>54</c:v>
                </c:pt>
                <c:pt idx="7">
                  <c:v>54</c:v>
                </c:pt>
              </c:numCache>
            </c:numRef>
          </c:yVal>
          <c:smooth val="0"/>
          <c:extLst>
            <c:ext xmlns:c16="http://schemas.microsoft.com/office/drawing/2014/chart" uri="{C3380CC4-5D6E-409C-BE32-E72D297353CC}">
              <c16:uniqueId val="{00000000-B45C-41FC-B03A-64273E017155}"/>
            </c:ext>
          </c:extLst>
        </c:ser>
        <c:dLbls>
          <c:showLegendKey val="0"/>
          <c:showVal val="0"/>
          <c:showCatName val="0"/>
          <c:showSerName val="0"/>
          <c:showPercent val="0"/>
          <c:showBubbleSize val="0"/>
        </c:dLbls>
        <c:axId val="154100280"/>
        <c:axId val="154183936"/>
      </c:scatterChart>
      <c:valAx>
        <c:axId val="154100280"/>
        <c:scaling>
          <c:orientation val="minMax"/>
        </c:scaling>
        <c:delete val="1"/>
        <c:axPos val="b"/>
        <c:numFmt formatCode="General" sourceLinked="1"/>
        <c:majorTickMark val="none"/>
        <c:minorTickMark val="none"/>
        <c:tickLblPos val="nextTo"/>
        <c:crossAx val="154183936"/>
        <c:crosses val="autoZero"/>
        <c:crossBetween val="midCat"/>
      </c:valAx>
      <c:valAx>
        <c:axId val="154183936"/>
        <c:scaling>
          <c:orientation val="minMax"/>
          <c:max val="55"/>
          <c:min val="11"/>
        </c:scaling>
        <c:delete val="1"/>
        <c:axPos val="l"/>
        <c:numFmt formatCode="General" sourceLinked="1"/>
        <c:majorTickMark val="out"/>
        <c:minorTickMark val="none"/>
        <c:tickLblPos val="nextTo"/>
        <c:crossAx val="154100280"/>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Risk Rating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Charts!$AA$2</c:f>
              <c:strCache>
                <c:ptCount val="1"/>
                <c:pt idx="0">
                  <c:v>Score</c:v>
                </c:pt>
              </c:strCache>
            </c:strRef>
          </c:tx>
          <c:spPr>
            <a:solidFill>
              <a:schemeClr val="accent1"/>
            </a:solidFill>
            <a:ln>
              <a:noFill/>
            </a:ln>
            <a:effectLst/>
          </c:spPr>
          <c:invertIfNegative val="0"/>
          <c:dPt>
            <c:idx val="0"/>
            <c:invertIfNegative val="0"/>
            <c:bubble3D val="0"/>
            <c:spPr>
              <a:solidFill>
                <a:srgbClr val="00B050"/>
              </a:solidFill>
              <a:ln>
                <a:solidFill>
                  <a:sysClr val="windowText" lastClr="000000"/>
                </a:solidFill>
              </a:ln>
              <a:effectLst/>
            </c:spPr>
            <c:extLst>
              <c:ext xmlns:c16="http://schemas.microsoft.com/office/drawing/2014/chart" uri="{C3380CC4-5D6E-409C-BE32-E72D297353CC}">
                <c16:uniqueId val="{00000001-A488-47BF-8F92-D92D452117D1}"/>
              </c:ext>
            </c:extLst>
          </c:dPt>
          <c:dPt>
            <c:idx val="1"/>
            <c:invertIfNegative val="0"/>
            <c:bubble3D val="0"/>
            <c:spPr>
              <a:solidFill>
                <a:srgbClr val="FFFF00"/>
              </a:solidFill>
              <a:ln>
                <a:solidFill>
                  <a:sysClr val="windowText" lastClr="000000"/>
                </a:solidFill>
              </a:ln>
              <a:effectLst/>
            </c:spPr>
            <c:extLst>
              <c:ext xmlns:c16="http://schemas.microsoft.com/office/drawing/2014/chart" uri="{C3380CC4-5D6E-409C-BE32-E72D297353CC}">
                <c16:uniqueId val="{00000003-A488-47BF-8F92-D92D452117D1}"/>
              </c:ext>
            </c:extLst>
          </c:dPt>
          <c:dPt>
            <c:idx val="2"/>
            <c:invertIfNegative val="0"/>
            <c:bubble3D val="0"/>
            <c:spPr>
              <a:solidFill>
                <a:srgbClr val="FFC000"/>
              </a:solidFill>
              <a:ln>
                <a:solidFill>
                  <a:sysClr val="windowText" lastClr="000000"/>
                </a:solidFill>
              </a:ln>
              <a:effectLst/>
            </c:spPr>
            <c:extLst>
              <c:ext xmlns:c16="http://schemas.microsoft.com/office/drawing/2014/chart" uri="{C3380CC4-5D6E-409C-BE32-E72D297353CC}">
                <c16:uniqueId val="{00000005-A488-47BF-8F92-D92D452117D1}"/>
              </c:ext>
            </c:extLst>
          </c:dPt>
          <c:dPt>
            <c:idx val="3"/>
            <c:invertIfNegative val="0"/>
            <c:bubble3D val="0"/>
            <c:spPr>
              <a:solidFill>
                <a:srgbClr val="FF0000"/>
              </a:solidFill>
              <a:ln>
                <a:noFill/>
              </a:ln>
              <a:effectLst/>
            </c:spPr>
            <c:extLst>
              <c:ext xmlns:c16="http://schemas.microsoft.com/office/drawing/2014/chart" uri="{C3380CC4-5D6E-409C-BE32-E72D297353CC}">
                <c16:uniqueId val="{00000007-A488-47BF-8F92-D92D452117D1}"/>
              </c:ext>
            </c:extLst>
          </c:dPt>
          <c:cat>
            <c:strRef>
              <c:f>Charts!$Z$3:$Z$6</c:f>
              <c:strCache>
                <c:ptCount val="4"/>
                <c:pt idx="0">
                  <c:v>Low</c:v>
                </c:pt>
                <c:pt idx="1">
                  <c:v>Medium</c:v>
                </c:pt>
                <c:pt idx="2">
                  <c:v>High</c:v>
                </c:pt>
                <c:pt idx="3">
                  <c:v>Extreme</c:v>
                </c:pt>
              </c:strCache>
            </c:strRef>
          </c:cat>
          <c:val>
            <c:numRef>
              <c:f>Charts!$AA$3:$AA$6</c:f>
              <c:numCache>
                <c:formatCode>General</c:formatCode>
                <c:ptCount val="4"/>
                <c:pt idx="0">
                  <c:v>0</c:v>
                </c:pt>
                <c:pt idx="1">
                  <c:v>2</c:v>
                </c:pt>
                <c:pt idx="2">
                  <c:v>6</c:v>
                </c:pt>
                <c:pt idx="3">
                  <c:v>2</c:v>
                </c:pt>
              </c:numCache>
            </c:numRef>
          </c:val>
          <c:extLst>
            <c:ext xmlns:c16="http://schemas.microsoft.com/office/drawing/2014/chart" uri="{C3380CC4-5D6E-409C-BE32-E72D297353CC}">
              <c16:uniqueId val="{00000008-A488-47BF-8F92-D92D452117D1}"/>
            </c:ext>
          </c:extLst>
        </c:ser>
        <c:dLbls>
          <c:showLegendKey val="0"/>
          <c:showVal val="0"/>
          <c:showCatName val="0"/>
          <c:showSerName val="0"/>
          <c:showPercent val="0"/>
          <c:showBubbleSize val="0"/>
        </c:dLbls>
        <c:gapWidth val="219"/>
        <c:overlap val="-27"/>
        <c:axId val="154155360"/>
        <c:axId val="217778656"/>
      </c:barChart>
      <c:catAx>
        <c:axId val="15415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7778656"/>
        <c:crosses val="autoZero"/>
        <c:auto val="1"/>
        <c:lblAlgn val="ctr"/>
        <c:lblOffset val="100"/>
        <c:noMultiLvlLbl val="0"/>
      </c:catAx>
      <c:valAx>
        <c:axId val="21777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1553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2.w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2</xdr:col>
      <xdr:colOff>10393203</xdr:colOff>
      <xdr:row>0</xdr:row>
      <xdr:rowOff>0</xdr:rowOff>
    </xdr:from>
    <xdr:to>
      <xdr:col>2</xdr:col>
      <xdr:colOff>10990421</xdr:colOff>
      <xdr:row>0</xdr:row>
      <xdr:rowOff>0</xdr:rowOff>
    </xdr:to>
    <xdr:sp macro="[0]!DeleteAll" textlink="">
      <xdr:nvSpPr>
        <xdr:cNvPr id="3" name="Rectangle 2">
          <a:extLst>
            <a:ext uri="{FF2B5EF4-FFF2-40B4-BE49-F238E27FC236}">
              <a16:creationId xmlns:a16="http://schemas.microsoft.com/office/drawing/2014/main" id="{00000000-0008-0000-0000-000003000000}"/>
            </a:ext>
          </a:extLst>
        </xdr:cNvPr>
        <xdr:cNvSpPr/>
      </xdr:nvSpPr>
      <xdr:spPr>
        <a:xfrm>
          <a:off x="11002803" y="47625"/>
          <a:ext cx="597218" cy="381000"/>
        </a:xfrm>
        <a:prstGeom prst="rect">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AU" sz="2000" b="1">
            <a:solidFill>
              <a:srgbClr val="FF0000"/>
            </a:solidFill>
          </a:endParaRPr>
        </a:p>
      </xdr:txBody>
    </xdr:sp>
    <xdr:clientData/>
  </xdr:twoCellAnchor>
  <xdr:twoCellAnchor editAs="oneCell">
    <xdr:from>
      <xdr:col>0</xdr:col>
      <xdr:colOff>422963</xdr:colOff>
      <xdr:row>118</xdr:row>
      <xdr:rowOff>89922</xdr:rowOff>
    </xdr:from>
    <xdr:to>
      <xdr:col>0</xdr:col>
      <xdr:colOff>847924</xdr:colOff>
      <xdr:row>121</xdr:row>
      <xdr:rowOff>33470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422963" y="22949922"/>
          <a:ext cx="424961" cy="437116"/>
        </a:xfrm>
        <a:prstGeom prst="rect">
          <a:avLst/>
        </a:prstGeom>
      </xdr:spPr>
    </xdr:pic>
    <xdr:clientData/>
  </xdr:twoCellAnchor>
  <xdr:twoCellAnchor editAs="oneCell">
    <xdr:from>
      <xdr:col>0</xdr:col>
      <xdr:colOff>270430</xdr:colOff>
      <xdr:row>25</xdr:row>
      <xdr:rowOff>33304</xdr:rowOff>
    </xdr:from>
    <xdr:to>
      <xdr:col>0</xdr:col>
      <xdr:colOff>871238</xdr:colOff>
      <xdr:row>27</xdr:row>
      <xdr:rowOff>150536</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270430" y="5341327"/>
          <a:ext cx="600808" cy="602141"/>
        </a:xfrm>
        <a:prstGeom prst="rect">
          <a:avLst/>
        </a:prstGeom>
      </xdr:spPr>
    </xdr:pic>
    <xdr:clientData/>
  </xdr:twoCellAnchor>
  <xdr:twoCellAnchor editAs="oneCell">
    <xdr:from>
      <xdr:col>0</xdr:col>
      <xdr:colOff>285084</xdr:colOff>
      <xdr:row>37</xdr:row>
      <xdr:rowOff>75267</xdr:rowOff>
    </xdr:from>
    <xdr:to>
      <xdr:col>0</xdr:col>
      <xdr:colOff>951834</xdr:colOff>
      <xdr:row>41</xdr:row>
      <xdr:rowOff>107628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285084" y="8128222"/>
          <a:ext cx="666750" cy="690451"/>
        </a:xfrm>
        <a:prstGeom prst="rect">
          <a:avLst/>
        </a:prstGeom>
      </xdr:spPr>
    </xdr:pic>
    <xdr:clientData/>
  </xdr:twoCellAnchor>
  <xdr:twoCellAnchor editAs="oneCell">
    <xdr:from>
      <xdr:col>0</xdr:col>
      <xdr:colOff>267101</xdr:colOff>
      <xdr:row>94</xdr:row>
      <xdr:rowOff>159195</xdr:rowOff>
    </xdr:from>
    <xdr:to>
      <xdr:col>0</xdr:col>
      <xdr:colOff>891385</xdr:colOff>
      <xdr:row>96</xdr:row>
      <xdr:rowOff>304177</xdr:rowOff>
    </xdr:to>
    <xdr:pic>
      <xdr:nvPicPr>
        <xdr:cNvPr id="15" name="Picture 14" descr="Recovery ">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7101" y="18429877"/>
          <a:ext cx="624284" cy="629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4318289</xdr:colOff>
      <xdr:row>3</xdr:row>
      <xdr:rowOff>73602</xdr:rowOff>
    </xdr:from>
    <xdr:ext cx="1495395" cy="2134466"/>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6058766" y="1372466"/>
          <a:ext cx="1495395" cy="2134466"/>
        </a:xfrm>
        <a:prstGeom prst="rect">
          <a:avLst/>
        </a:prstGeom>
        <a:noFill/>
        <a:ln w="9525">
          <a:noFill/>
          <a:miter lim="800000"/>
          <a:headEnd/>
          <a:tailEnd/>
        </a:ln>
        <a:effectLst/>
      </xdr:spPr>
    </xdr:pic>
    <xdr:clientData/>
  </xdr:oneCellAnchor>
  <xdr:twoCellAnchor>
    <xdr:from>
      <xdr:col>2</xdr:col>
      <xdr:colOff>2905125</xdr:colOff>
      <xdr:row>10</xdr:row>
      <xdr:rowOff>171450</xdr:rowOff>
    </xdr:from>
    <xdr:to>
      <xdr:col>2</xdr:col>
      <xdr:colOff>5695950</xdr:colOff>
      <xdr:row>14</xdr:row>
      <xdr:rowOff>114300</xdr:rowOff>
    </xdr:to>
    <xdr:cxnSp macro="">
      <xdr:nvCxnSpPr>
        <xdr:cNvPr id="17" name="Straight Arrow Connector 16">
          <a:extLst>
            <a:ext uri="{FF2B5EF4-FFF2-40B4-BE49-F238E27FC236}">
              <a16:creationId xmlns:a16="http://schemas.microsoft.com/office/drawing/2014/main" id="{00000000-0008-0000-0000-000011000000}"/>
            </a:ext>
          </a:extLst>
        </xdr:cNvPr>
        <xdr:cNvCxnSpPr/>
      </xdr:nvCxnSpPr>
      <xdr:spPr>
        <a:xfrm flipV="1">
          <a:off x="4294188" y="29167138"/>
          <a:ext cx="2790825" cy="704850"/>
        </a:xfrm>
        <a:prstGeom prst="straightConnector1">
          <a:avLst/>
        </a:prstGeom>
        <a:ln w="12700">
          <a:solidFill>
            <a:srgbClr val="FF0000"/>
          </a:solidFill>
          <a:tailEnd type="triangle" w="lg" len="med"/>
        </a:ln>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6622471</xdr:colOff>
      <xdr:row>9</xdr:row>
      <xdr:rowOff>122093</xdr:rowOff>
    </xdr:from>
    <xdr:ext cx="1020381" cy="2241839"/>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6"/>
        <a:stretch>
          <a:fillRect/>
        </a:stretch>
      </xdr:blipFill>
      <xdr:spPr>
        <a:xfrm>
          <a:off x="8362948" y="2408093"/>
          <a:ext cx="1020381" cy="2241839"/>
        </a:xfrm>
        <a:prstGeom prst="rect">
          <a:avLst/>
        </a:prstGeom>
      </xdr:spPr>
    </xdr:pic>
    <xdr:clientData/>
  </xdr:oneCellAnchor>
  <xdr:twoCellAnchor>
    <xdr:from>
      <xdr:col>2</xdr:col>
      <xdr:colOff>2457450</xdr:colOff>
      <xdr:row>18</xdr:row>
      <xdr:rowOff>66675</xdr:rowOff>
    </xdr:from>
    <xdr:to>
      <xdr:col>2</xdr:col>
      <xdr:colOff>6648450</xdr:colOff>
      <xdr:row>19</xdr:row>
      <xdr:rowOff>145473</xdr:rowOff>
    </xdr:to>
    <xdr:cxnSp macro="">
      <xdr:nvCxnSpPr>
        <xdr:cNvPr id="19" name="Straight Arrow Connector 18">
          <a:extLst>
            <a:ext uri="{FF2B5EF4-FFF2-40B4-BE49-F238E27FC236}">
              <a16:creationId xmlns:a16="http://schemas.microsoft.com/office/drawing/2014/main" id="{00000000-0008-0000-0000-000013000000}"/>
            </a:ext>
          </a:extLst>
        </xdr:cNvPr>
        <xdr:cNvCxnSpPr/>
      </xdr:nvCxnSpPr>
      <xdr:spPr>
        <a:xfrm flipV="1">
          <a:off x="4197927" y="3833380"/>
          <a:ext cx="4191000" cy="243320"/>
        </a:xfrm>
        <a:prstGeom prst="straightConnector1">
          <a:avLst/>
        </a:prstGeom>
        <a:ln w="12700">
          <a:solidFill>
            <a:srgbClr val="FF0000"/>
          </a:solidFill>
          <a:tailEnd type="triangle" w="lg" len="med"/>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119175</xdr:colOff>
      <xdr:row>2</xdr:row>
      <xdr:rowOff>39686</xdr:rowOff>
    </xdr:from>
    <xdr:ext cx="919917" cy="920997"/>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a:stretch>
          <a:fillRect/>
        </a:stretch>
      </xdr:blipFill>
      <xdr:spPr>
        <a:xfrm>
          <a:off x="119175" y="1572345"/>
          <a:ext cx="919917" cy="920997"/>
        </a:xfrm>
        <a:prstGeom prst="rect">
          <a:avLst/>
        </a:prstGeom>
      </xdr:spPr>
    </xdr:pic>
    <xdr:clientData/>
  </xdr:oneCellAnchor>
  <xdr:twoCellAnchor editAs="oneCell">
    <xdr:from>
      <xdr:col>0</xdr:col>
      <xdr:colOff>0</xdr:colOff>
      <xdr:row>0</xdr:row>
      <xdr:rowOff>291524</xdr:rowOff>
    </xdr:from>
    <xdr:to>
      <xdr:col>1</xdr:col>
      <xdr:colOff>865</xdr:colOff>
      <xdr:row>0</xdr:row>
      <xdr:rowOff>1017168</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a:stretch>
          <a:fillRect/>
        </a:stretch>
      </xdr:blipFill>
      <xdr:spPr>
        <a:xfrm>
          <a:off x="0" y="291524"/>
          <a:ext cx="1134340" cy="725644"/>
        </a:xfrm>
        <a:prstGeom prst="rect">
          <a:avLst/>
        </a:prstGeom>
        <a:solidFill>
          <a:schemeClr val="bg1">
            <a:lumMod val="85000"/>
          </a:schemeClr>
        </a:solid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388620</xdr:colOff>
          <xdr:row>52</xdr:row>
          <xdr:rowOff>99060</xdr:rowOff>
        </xdr:from>
        <xdr:to>
          <xdr:col>10</xdr:col>
          <xdr:colOff>480060</xdr:colOff>
          <xdr:row>53</xdr:row>
          <xdr:rowOff>160020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900" b="0" i="0" u="none" strike="noStrike" baseline="0">
                  <a:solidFill>
                    <a:srgbClr val="000000"/>
                  </a:solidFill>
                  <a:latin typeface="Arial"/>
                  <a:cs typeface="Arial"/>
                </a:rPr>
                <a:t>Clear All 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228600</xdr:colOff>
          <xdr:row>52</xdr:row>
          <xdr:rowOff>99060</xdr:rowOff>
        </xdr:from>
        <xdr:to>
          <xdr:col>3</xdr:col>
          <xdr:colOff>312420</xdr:colOff>
          <xdr:row>53</xdr:row>
          <xdr:rowOff>160020</xdr:rowOff>
        </xdr:to>
        <xdr:sp macro="" textlink="">
          <xdr:nvSpPr>
            <xdr:cNvPr id="5125" name="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900" b="0" i="0" u="none" strike="noStrike" baseline="0">
                  <a:solidFill>
                    <a:srgbClr val="000000"/>
                  </a:solidFill>
                  <a:latin typeface="Arial"/>
                  <a:cs typeface="Arial"/>
                </a:rPr>
                <a:t>Preview Title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327660</xdr:colOff>
          <xdr:row>52</xdr:row>
          <xdr:rowOff>99060</xdr:rowOff>
        </xdr:from>
        <xdr:to>
          <xdr:col>5</xdr:col>
          <xdr:colOff>411480</xdr:colOff>
          <xdr:row>53</xdr:row>
          <xdr:rowOff>160020</xdr:rowOff>
        </xdr:to>
        <xdr:sp macro="" textlink="">
          <xdr:nvSpPr>
            <xdr:cNvPr id="5126" name="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900" b="0" i="0" u="none" strike="noStrike" baseline="0">
                  <a:solidFill>
                    <a:srgbClr val="000000"/>
                  </a:solidFill>
                  <a:latin typeface="Arial"/>
                  <a:cs typeface="Arial"/>
                </a:rPr>
                <a:t>Print Title Page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419100</xdr:colOff>
          <xdr:row>52</xdr:row>
          <xdr:rowOff>99060</xdr:rowOff>
        </xdr:from>
        <xdr:to>
          <xdr:col>7</xdr:col>
          <xdr:colOff>502920</xdr:colOff>
          <xdr:row>53</xdr:row>
          <xdr:rowOff>160020</xdr:rowOff>
        </xdr:to>
        <xdr:sp macro="" textlink="">
          <xdr:nvSpPr>
            <xdr:cNvPr id="5127" name="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900" b="0" i="0" u="none" strike="noStrike" baseline="0">
                  <a:solidFill>
                    <a:srgbClr val="000000"/>
                  </a:solidFill>
                  <a:latin typeface="Arial"/>
                  <a:cs typeface="Arial"/>
                </a:rPr>
                <a:t>Print All</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260350</xdr:colOff>
      <xdr:row>2</xdr:row>
      <xdr:rowOff>28574</xdr:rowOff>
    </xdr:from>
    <xdr:to>
      <xdr:col>3</xdr:col>
      <xdr:colOff>1831975</xdr:colOff>
      <xdr:row>4</xdr:row>
      <xdr:rowOff>666750</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260350" y="723899"/>
          <a:ext cx="5629275" cy="3305176"/>
        </a:xfrm>
        <a:prstGeom prst="roundRect">
          <a:avLst/>
        </a:prstGeom>
        <a:solidFill>
          <a:schemeClr val="accent1">
            <a:lumMod val="40000"/>
            <a:lumOff val="60000"/>
          </a:schemeClr>
        </a:solidFill>
        <a:ln>
          <a:solidFill>
            <a:srgbClr val="104B9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80160" rtl="0" eaLnBrk="1" latinLnBrk="0" hangingPunct="1">
            <a:defRPr sz="2500" kern="1200">
              <a:solidFill>
                <a:schemeClr val="lt1"/>
              </a:solidFill>
              <a:latin typeface="+mn-lt"/>
              <a:ea typeface="+mn-ea"/>
              <a:cs typeface="+mn-cs"/>
            </a:defRPr>
          </a:lvl1pPr>
          <a:lvl2pPr marL="640080" algn="l" defTabSz="1280160" rtl="0" eaLnBrk="1" latinLnBrk="0" hangingPunct="1">
            <a:defRPr sz="2500" kern="1200">
              <a:solidFill>
                <a:schemeClr val="lt1"/>
              </a:solidFill>
              <a:latin typeface="+mn-lt"/>
              <a:ea typeface="+mn-ea"/>
              <a:cs typeface="+mn-cs"/>
            </a:defRPr>
          </a:lvl2pPr>
          <a:lvl3pPr marL="1280160" algn="l" defTabSz="1280160" rtl="0" eaLnBrk="1" latinLnBrk="0" hangingPunct="1">
            <a:defRPr sz="2500" kern="1200">
              <a:solidFill>
                <a:schemeClr val="lt1"/>
              </a:solidFill>
              <a:latin typeface="+mn-lt"/>
              <a:ea typeface="+mn-ea"/>
              <a:cs typeface="+mn-cs"/>
            </a:defRPr>
          </a:lvl3pPr>
          <a:lvl4pPr marL="1920240" algn="l" defTabSz="1280160" rtl="0" eaLnBrk="1" latinLnBrk="0" hangingPunct="1">
            <a:defRPr sz="2500" kern="1200">
              <a:solidFill>
                <a:schemeClr val="lt1"/>
              </a:solidFill>
              <a:latin typeface="+mn-lt"/>
              <a:ea typeface="+mn-ea"/>
              <a:cs typeface="+mn-cs"/>
            </a:defRPr>
          </a:lvl4pPr>
          <a:lvl5pPr marL="2560320" algn="l" defTabSz="1280160" rtl="0" eaLnBrk="1" latinLnBrk="0" hangingPunct="1">
            <a:defRPr sz="2500" kern="1200">
              <a:solidFill>
                <a:schemeClr val="lt1"/>
              </a:solidFill>
              <a:latin typeface="+mn-lt"/>
              <a:ea typeface="+mn-ea"/>
              <a:cs typeface="+mn-cs"/>
            </a:defRPr>
          </a:lvl5pPr>
          <a:lvl6pPr marL="3200400" algn="l" defTabSz="1280160" rtl="0" eaLnBrk="1" latinLnBrk="0" hangingPunct="1">
            <a:defRPr sz="2500" kern="1200">
              <a:solidFill>
                <a:schemeClr val="lt1"/>
              </a:solidFill>
              <a:latin typeface="+mn-lt"/>
              <a:ea typeface="+mn-ea"/>
              <a:cs typeface="+mn-cs"/>
            </a:defRPr>
          </a:lvl6pPr>
          <a:lvl7pPr marL="3840480" algn="l" defTabSz="1280160" rtl="0" eaLnBrk="1" latinLnBrk="0" hangingPunct="1">
            <a:defRPr sz="2500" kern="1200">
              <a:solidFill>
                <a:schemeClr val="lt1"/>
              </a:solidFill>
              <a:latin typeface="+mn-lt"/>
              <a:ea typeface="+mn-ea"/>
              <a:cs typeface="+mn-cs"/>
            </a:defRPr>
          </a:lvl7pPr>
          <a:lvl8pPr marL="4480560" algn="l" defTabSz="1280160" rtl="0" eaLnBrk="1" latinLnBrk="0" hangingPunct="1">
            <a:defRPr sz="2500" kern="1200">
              <a:solidFill>
                <a:schemeClr val="lt1"/>
              </a:solidFill>
              <a:latin typeface="+mn-lt"/>
              <a:ea typeface="+mn-ea"/>
              <a:cs typeface="+mn-cs"/>
            </a:defRPr>
          </a:lvl8pPr>
          <a:lvl9pPr marL="5120640" algn="l" defTabSz="1280160" rtl="0" eaLnBrk="1" latinLnBrk="0" hangingPunct="1">
            <a:defRPr sz="2500" kern="1200">
              <a:solidFill>
                <a:schemeClr val="lt1"/>
              </a:solidFill>
              <a:latin typeface="+mn-lt"/>
              <a:ea typeface="+mn-ea"/>
              <a:cs typeface="+mn-cs"/>
            </a:defRPr>
          </a:lvl9pPr>
        </a:lstStyle>
        <a:p>
          <a:pPr>
            <a:tabLst>
              <a:tab pos="180975" algn="l"/>
            </a:tabLst>
          </a:pPr>
          <a:r>
            <a:rPr lang="en-AU" sz="1600" b="1">
              <a:solidFill>
                <a:schemeClr val="tx1"/>
              </a:solidFill>
              <a:latin typeface="+mn-lt"/>
              <a:cs typeface="Arial" pitchFamily="34" charset="0"/>
            </a:rPr>
            <a:t>* Hint</a:t>
          </a:r>
        </a:p>
        <a:p>
          <a:pPr>
            <a:tabLst>
              <a:tab pos="180975" algn="l"/>
            </a:tabLst>
          </a:pPr>
          <a:r>
            <a:rPr lang="en-AU" sz="1600" b="1">
              <a:solidFill>
                <a:schemeClr val="tx1"/>
              </a:solidFill>
              <a:latin typeface="+mn-lt"/>
              <a:cs typeface="Arial" pitchFamily="34" charset="0"/>
            </a:rPr>
            <a:t>To help assess the consequence and likelihood of a risk:</a:t>
          </a:r>
        </a:p>
        <a:p>
          <a:pPr>
            <a:tabLst>
              <a:tab pos="180975" algn="l"/>
            </a:tabLst>
          </a:pPr>
          <a:r>
            <a:rPr lang="en-AU" sz="1600" b="1">
              <a:solidFill>
                <a:schemeClr val="tx1"/>
              </a:solidFill>
              <a:latin typeface="+mn-lt"/>
              <a:cs typeface="Arial" pitchFamily="34" charset="0"/>
            </a:rPr>
            <a:t>1. Consequence- What will be the outcome/impact should the risk eventuate in the most normal form? Where there are many consequences, choose the one that has the highest outcome/impact.</a:t>
          </a:r>
        </a:p>
        <a:p>
          <a:pPr>
            <a:tabLst>
              <a:tab pos="180975" algn="l"/>
            </a:tabLst>
          </a:pPr>
          <a:r>
            <a:rPr lang="en-AU" sz="1600" b="1">
              <a:solidFill>
                <a:schemeClr val="tx1"/>
              </a:solidFill>
              <a:latin typeface="+mn-lt"/>
              <a:cs typeface="Arial" pitchFamily="34" charset="0"/>
            </a:rPr>
            <a:t>2. Likelihood- What is the likelihood of that outcome/impact?</a:t>
          </a:r>
        </a:p>
        <a:p>
          <a:pPr>
            <a:tabLst>
              <a:tab pos="180975" algn="l"/>
            </a:tabLst>
          </a:pPr>
          <a:r>
            <a:rPr lang="en-AU" sz="1600" b="1">
              <a:solidFill>
                <a:schemeClr val="tx1"/>
              </a:solidFill>
              <a:latin typeface="+mn-lt"/>
              <a:cs typeface="Arial" pitchFamily="34" charset="0"/>
            </a:rPr>
            <a:t>3.. When identifying, analysing and rating risk, consideration should be given but not necessarily limited to the above categories of risk and the suggested examples of frequency and consequences. </a:t>
          </a:r>
        </a:p>
      </xdr:txBody>
    </xdr:sp>
    <xdr:clientData/>
  </xdr:twoCellAnchor>
  <xdr:twoCellAnchor>
    <xdr:from>
      <xdr:col>0</xdr:col>
      <xdr:colOff>244475</xdr:colOff>
      <xdr:row>4</xdr:row>
      <xdr:rowOff>895350</xdr:rowOff>
    </xdr:from>
    <xdr:to>
      <xdr:col>3</xdr:col>
      <xdr:colOff>1784350</xdr:colOff>
      <xdr:row>6</xdr:row>
      <xdr:rowOff>590549</xdr:rowOff>
    </xdr:to>
    <xdr:sp macro="" textlink="">
      <xdr:nvSpPr>
        <xdr:cNvPr id="3" name="Rounded Rectangle 2">
          <a:extLst>
            <a:ext uri="{FF2B5EF4-FFF2-40B4-BE49-F238E27FC236}">
              <a16:creationId xmlns:a16="http://schemas.microsoft.com/office/drawing/2014/main" id="{00000000-0008-0000-0400-000003000000}"/>
            </a:ext>
          </a:extLst>
        </xdr:cNvPr>
        <xdr:cNvSpPr/>
      </xdr:nvSpPr>
      <xdr:spPr>
        <a:xfrm>
          <a:off x="244475" y="4257675"/>
          <a:ext cx="5597525" cy="3095624"/>
        </a:xfrm>
        <a:prstGeom prst="roundRect">
          <a:avLst/>
        </a:prstGeom>
        <a:solidFill>
          <a:schemeClr val="accent1">
            <a:lumMod val="40000"/>
            <a:lumOff val="60000"/>
          </a:schemeClr>
        </a:solidFill>
        <a:ln>
          <a:solidFill>
            <a:srgbClr val="104B9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80160" rtl="0" eaLnBrk="1" latinLnBrk="0" hangingPunct="1">
            <a:defRPr sz="2500" kern="1200">
              <a:solidFill>
                <a:schemeClr val="lt1"/>
              </a:solidFill>
              <a:latin typeface="+mn-lt"/>
              <a:ea typeface="+mn-ea"/>
              <a:cs typeface="+mn-cs"/>
            </a:defRPr>
          </a:lvl1pPr>
          <a:lvl2pPr marL="640080" algn="l" defTabSz="1280160" rtl="0" eaLnBrk="1" latinLnBrk="0" hangingPunct="1">
            <a:defRPr sz="2500" kern="1200">
              <a:solidFill>
                <a:schemeClr val="lt1"/>
              </a:solidFill>
              <a:latin typeface="+mn-lt"/>
              <a:ea typeface="+mn-ea"/>
              <a:cs typeface="+mn-cs"/>
            </a:defRPr>
          </a:lvl2pPr>
          <a:lvl3pPr marL="1280160" algn="l" defTabSz="1280160" rtl="0" eaLnBrk="1" latinLnBrk="0" hangingPunct="1">
            <a:defRPr sz="2500" kern="1200">
              <a:solidFill>
                <a:schemeClr val="lt1"/>
              </a:solidFill>
              <a:latin typeface="+mn-lt"/>
              <a:ea typeface="+mn-ea"/>
              <a:cs typeface="+mn-cs"/>
            </a:defRPr>
          </a:lvl3pPr>
          <a:lvl4pPr marL="1920240" algn="l" defTabSz="1280160" rtl="0" eaLnBrk="1" latinLnBrk="0" hangingPunct="1">
            <a:defRPr sz="2500" kern="1200">
              <a:solidFill>
                <a:schemeClr val="lt1"/>
              </a:solidFill>
              <a:latin typeface="+mn-lt"/>
              <a:ea typeface="+mn-ea"/>
              <a:cs typeface="+mn-cs"/>
            </a:defRPr>
          </a:lvl4pPr>
          <a:lvl5pPr marL="2560320" algn="l" defTabSz="1280160" rtl="0" eaLnBrk="1" latinLnBrk="0" hangingPunct="1">
            <a:defRPr sz="2500" kern="1200">
              <a:solidFill>
                <a:schemeClr val="lt1"/>
              </a:solidFill>
              <a:latin typeface="+mn-lt"/>
              <a:ea typeface="+mn-ea"/>
              <a:cs typeface="+mn-cs"/>
            </a:defRPr>
          </a:lvl5pPr>
          <a:lvl6pPr marL="3200400" algn="l" defTabSz="1280160" rtl="0" eaLnBrk="1" latinLnBrk="0" hangingPunct="1">
            <a:defRPr sz="2500" kern="1200">
              <a:solidFill>
                <a:schemeClr val="lt1"/>
              </a:solidFill>
              <a:latin typeface="+mn-lt"/>
              <a:ea typeface="+mn-ea"/>
              <a:cs typeface="+mn-cs"/>
            </a:defRPr>
          </a:lvl6pPr>
          <a:lvl7pPr marL="3840480" algn="l" defTabSz="1280160" rtl="0" eaLnBrk="1" latinLnBrk="0" hangingPunct="1">
            <a:defRPr sz="2500" kern="1200">
              <a:solidFill>
                <a:schemeClr val="lt1"/>
              </a:solidFill>
              <a:latin typeface="+mn-lt"/>
              <a:ea typeface="+mn-ea"/>
              <a:cs typeface="+mn-cs"/>
            </a:defRPr>
          </a:lvl7pPr>
          <a:lvl8pPr marL="4480560" algn="l" defTabSz="1280160" rtl="0" eaLnBrk="1" latinLnBrk="0" hangingPunct="1">
            <a:defRPr sz="2500" kern="1200">
              <a:solidFill>
                <a:schemeClr val="lt1"/>
              </a:solidFill>
              <a:latin typeface="+mn-lt"/>
              <a:ea typeface="+mn-ea"/>
              <a:cs typeface="+mn-cs"/>
            </a:defRPr>
          </a:lvl8pPr>
          <a:lvl9pPr marL="5120640" algn="l" defTabSz="1280160" rtl="0" eaLnBrk="1" latinLnBrk="0" hangingPunct="1">
            <a:defRPr sz="2500" kern="1200">
              <a:solidFill>
                <a:schemeClr val="lt1"/>
              </a:solidFill>
              <a:latin typeface="+mn-lt"/>
              <a:ea typeface="+mn-ea"/>
              <a:cs typeface="+mn-cs"/>
            </a:defRPr>
          </a:lvl9pPr>
        </a:lstStyle>
        <a:p>
          <a:pPr>
            <a:tabLst>
              <a:tab pos="266700" algn="l"/>
            </a:tabLst>
          </a:pPr>
          <a:r>
            <a:rPr lang="en-AU" sz="1600" b="1">
              <a:solidFill>
                <a:schemeClr val="tx1"/>
              </a:solidFill>
              <a:latin typeface="+mn-lt"/>
              <a:cs typeface="Arial" pitchFamily="34" charset="0"/>
            </a:rPr>
            <a:t>* Priority for Attention / Action</a:t>
          </a:r>
        </a:p>
        <a:p>
          <a:pPr>
            <a:tabLst>
              <a:tab pos="266700" algn="l"/>
            </a:tabLst>
          </a:pPr>
          <a:r>
            <a:rPr lang="en-AU" sz="1600" b="1">
              <a:solidFill>
                <a:schemeClr val="tx1"/>
              </a:solidFill>
              <a:latin typeface="+mn-lt"/>
              <a:cs typeface="Arial" pitchFamily="34" charset="0"/>
            </a:rPr>
            <a:t>Every care should be taken to act as soon as possible to implement risk control measures wherever possible or to take action to fix the problem.  'Extreme' and 'High' risks especially where the risk relates to people and personal injury require us to act immediately to take steps to fix the problem.</a:t>
          </a:r>
        </a:p>
        <a:p>
          <a:pPr>
            <a:tabLst>
              <a:tab pos="266700" algn="l"/>
            </a:tabLst>
          </a:pPr>
          <a:r>
            <a:rPr lang="en-AU" sz="1600" b="1">
              <a:solidFill>
                <a:schemeClr val="tx1"/>
              </a:solidFill>
              <a:latin typeface="+mn-lt"/>
              <a:cs typeface="Arial" pitchFamily="34" charset="0"/>
            </a:rPr>
            <a:t>The suggested timing of treatment does not mean that immediate action ought not be taken or that the timing can not be completed sooner than suggested.</a:t>
          </a:r>
        </a:p>
      </xdr:txBody>
    </xdr:sp>
    <xdr:clientData/>
  </xdr:twoCellAnchor>
  <xdr:twoCellAnchor editAs="oneCell">
    <xdr:from>
      <xdr:col>0</xdr:col>
      <xdr:colOff>0</xdr:colOff>
      <xdr:row>13</xdr:row>
      <xdr:rowOff>133351</xdr:rowOff>
    </xdr:from>
    <xdr:to>
      <xdr:col>6</xdr:col>
      <xdr:colOff>1866900</xdr:colOff>
      <xdr:row>21</xdr:row>
      <xdr:rowOff>412593</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506201"/>
          <a:ext cx="12325350" cy="396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2019300</xdr:colOff>
      <xdr:row>13</xdr:row>
      <xdr:rowOff>133350</xdr:rowOff>
    </xdr:from>
    <xdr:to>
      <xdr:col>10</xdr:col>
      <xdr:colOff>15040</xdr:colOff>
      <xdr:row>22</xdr:row>
      <xdr:rowOff>361950</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77750" y="11506200"/>
          <a:ext cx="9959140" cy="437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2342029</xdr:colOff>
      <xdr:row>582</xdr:row>
      <xdr:rowOff>11206</xdr:rowOff>
    </xdr:from>
    <xdr:to>
      <xdr:col>20</xdr:col>
      <xdr:colOff>156883</xdr:colOff>
      <xdr:row>596</xdr:row>
      <xdr:rowOff>87406</xdr:rowOff>
    </xdr:to>
    <xdr:graphicFrame macro="">
      <xdr:nvGraphicFramePr>
        <xdr:cNvPr id="4" name="Chart 2">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582</xdr:row>
      <xdr:rowOff>0</xdr:rowOff>
    </xdr:from>
    <xdr:to>
      <xdr:col>27</xdr:col>
      <xdr:colOff>537883</xdr:colOff>
      <xdr:row>596</xdr:row>
      <xdr:rowOff>76200</xdr:rowOff>
    </xdr:to>
    <xdr:graphicFrame macro="">
      <xdr:nvGraphicFramePr>
        <xdr:cNvPr id="6" name="Chart 4">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361950</xdr:colOff>
      <xdr:row>23</xdr:row>
      <xdr:rowOff>161925</xdr:rowOff>
    </xdr:from>
    <xdr:to>
      <xdr:col>10</xdr:col>
      <xdr:colOff>420450</xdr:colOff>
      <xdr:row>30</xdr:row>
      <xdr:rowOff>169310</xdr:rowOff>
    </xdr:to>
    <xdr:grpSp>
      <xdr:nvGrpSpPr>
        <xdr:cNvPr id="20" name="Group 19">
          <a:extLst>
            <a:ext uri="{FF2B5EF4-FFF2-40B4-BE49-F238E27FC236}">
              <a16:creationId xmlns:a16="http://schemas.microsoft.com/office/drawing/2014/main" id="{00000000-0008-0000-0900-000014000000}"/>
            </a:ext>
          </a:extLst>
        </xdr:cNvPr>
        <xdr:cNvGrpSpPr/>
      </xdr:nvGrpSpPr>
      <xdr:grpSpPr>
        <a:xfrm>
          <a:off x="3074670" y="4520565"/>
          <a:ext cx="3959940" cy="1302785"/>
          <a:chOff x="3000375" y="4695825"/>
          <a:chExt cx="3897075" cy="1359935"/>
        </a:xfrm>
      </xdr:grpSpPr>
      <xdr:sp macro="" textlink="">
        <xdr:nvSpPr>
          <xdr:cNvPr id="15" name="Rectangle 14">
            <a:extLst>
              <a:ext uri="{FF2B5EF4-FFF2-40B4-BE49-F238E27FC236}">
                <a16:creationId xmlns:a16="http://schemas.microsoft.com/office/drawing/2014/main" id="{00000000-0008-0000-0900-00000F000000}"/>
              </a:ext>
            </a:extLst>
          </xdr:cNvPr>
          <xdr:cNvSpPr/>
        </xdr:nvSpPr>
        <xdr:spPr>
          <a:xfrm>
            <a:off x="3067050" y="4933950"/>
            <a:ext cx="3829050" cy="1085850"/>
          </a:xfrm>
          <a:prstGeom prst="rect">
            <a:avLst/>
          </a:prstGeom>
          <a:gradFill>
            <a:gsLst>
              <a:gs pos="0">
                <a:srgbClr val="92D050"/>
              </a:gs>
              <a:gs pos="21000">
                <a:srgbClr val="FFFF00"/>
              </a:gs>
              <a:gs pos="55000">
                <a:srgbClr val="FFC000"/>
              </a:gs>
              <a:gs pos="100000">
                <a:srgbClr val="FF0000"/>
              </a:gs>
            </a:gsLst>
            <a:lin ang="16200000" scaled="0"/>
          </a:gra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3" name="Group 12">
            <a:extLst>
              <a:ext uri="{FF2B5EF4-FFF2-40B4-BE49-F238E27FC236}">
                <a16:creationId xmlns:a16="http://schemas.microsoft.com/office/drawing/2014/main" id="{00000000-0008-0000-0900-00000D000000}"/>
              </a:ext>
            </a:extLst>
          </xdr:cNvPr>
          <xdr:cNvGrpSpPr/>
        </xdr:nvGrpSpPr>
        <xdr:grpSpPr>
          <a:xfrm>
            <a:off x="3000375" y="4905375"/>
            <a:ext cx="485688" cy="1150385"/>
            <a:chOff x="3009900" y="3524250"/>
            <a:chExt cx="485688" cy="1150385"/>
          </a:xfrm>
        </xdr:grpSpPr>
        <xdr:sp macro="" textlink="">
          <xdr:nvSpPr>
            <xdr:cNvPr id="14" name="TextBox 13">
              <a:extLst>
                <a:ext uri="{FF2B5EF4-FFF2-40B4-BE49-F238E27FC236}">
                  <a16:creationId xmlns:a16="http://schemas.microsoft.com/office/drawing/2014/main" id="{00000000-0008-0000-0900-00000E000000}"/>
                </a:ext>
              </a:extLst>
            </xdr:cNvPr>
            <xdr:cNvSpPr txBox="1"/>
          </xdr:nvSpPr>
          <xdr:spPr>
            <a:xfrm>
              <a:off x="3038475" y="3524250"/>
              <a:ext cx="45711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100" b="1" i="1"/>
                <a:t>High</a:t>
              </a:r>
            </a:p>
          </xdr:txBody>
        </xdr:sp>
        <xdr:sp macro="" textlink="">
          <xdr:nvSpPr>
            <xdr:cNvPr id="16" name="TextBox 15">
              <a:extLst>
                <a:ext uri="{FF2B5EF4-FFF2-40B4-BE49-F238E27FC236}">
                  <a16:creationId xmlns:a16="http://schemas.microsoft.com/office/drawing/2014/main" id="{00000000-0008-0000-0900-000010000000}"/>
                </a:ext>
              </a:extLst>
            </xdr:cNvPr>
            <xdr:cNvSpPr txBox="1"/>
          </xdr:nvSpPr>
          <xdr:spPr>
            <a:xfrm>
              <a:off x="3009900" y="4410075"/>
              <a:ext cx="4237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100" b="1" i="1"/>
                <a:t>Low</a:t>
              </a:r>
            </a:p>
          </xdr:txBody>
        </xdr:sp>
        <xdr:cxnSp macro="">
          <xdr:nvCxnSpPr>
            <xdr:cNvPr id="17" name="Straight Arrow Connector 16">
              <a:extLst>
                <a:ext uri="{FF2B5EF4-FFF2-40B4-BE49-F238E27FC236}">
                  <a16:creationId xmlns:a16="http://schemas.microsoft.com/office/drawing/2014/main" id="{00000000-0008-0000-0900-000011000000}"/>
                </a:ext>
              </a:extLst>
            </xdr:cNvPr>
            <xdr:cNvCxnSpPr/>
          </xdr:nvCxnSpPr>
          <xdr:spPr>
            <a:xfrm>
              <a:off x="3228975" y="3760210"/>
              <a:ext cx="0" cy="71870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8" name="TextBox 17">
            <a:extLst>
              <a:ext uri="{FF2B5EF4-FFF2-40B4-BE49-F238E27FC236}">
                <a16:creationId xmlns:a16="http://schemas.microsoft.com/office/drawing/2014/main" id="{00000000-0008-0000-0900-000012000000}"/>
              </a:ext>
            </a:extLst>
          </xdr:cNvPr>
          <xdr:cNvSpPr txBox="1"/>
        </xdr:nvSpPr>
        <xdr:spPr>
          <a:xfrm>
            <a:off x="3067050" y="4695825"/>
            <a:ext cx="3830400" cy="247650"/>
          </a:xfrm>
          <a:prstGeom prst="rect">
            <a:avLst/>
          </a:prstGeom>
          <a:solidFill>
            <a:schemeClr val="tx2">
              <a:lumMod val="40000"/>
              <a:lumOff val="60000"/>
            </a:schemeClr>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a:t>Extreme/High </a:t>
            </a:r>
            <a:r>
              <a:rPr lang="en-AU" sz="1100" b="1" i="1"/>
              <a:t>Residual </a:t>
            </a:r>
            <a:r>
              <a:rPr lang="en-AU" sz="1100"/>
              <a:t>Risk Ratings</a:t>
            </a:r>
          </a:p>
        </xdr:txBody>
      </xdr:sp>
    </xdr:grpSp>
    <xdr:clientData/>
  </xdr:twoCellAnchor>
  <xdr:twoCellAnchor>
    <xdr:from>
      <xdr:col>2</xdr:col>
      <xdr:colOff>400050</xdr:colOff>
      <xdr:row>25</xdr:row>
      <xdr:rowOff>0</xdr:rowOff>
    </xdr:from>
    <xdr:to>
      <xdr:col>10</xdr:col>
      <xdr:colOff>390525</xdr:colOff>
      <xdr:row>30</xdr:row>
      <xdr:rowOff>152400</xdr:rowOff>
    </xdr:to>
    <xdr:graphicFrame macro="">
      <xdr:nvGraphicFramePr>
        <xdr:cNvPr id="12" name="Chart 4">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371475</xdr:colOff>
      <xdr:row>16</xdr:row>
      <xdr:rowOff>133350</xdr:rowOff>
    </xdr:from>
    <xdr:to>
      <xdr:col>10</xdr:col>
      <xdr:colOff>410925</xdr:colOff>
      <xdr:row>23</xdr:row>
      <xdr:rowOff>140735</xdr:rowOff>
    </xdr:to>
    <xdr:grpSp>
      <xdr:nvGrpSpPr>
        <xdr:cNvPr id="19" name="Group 18">
          <a:extLst>
            <a:ext uri="{FF2B5EF4-FFF2-40B4-BE49-F238E27FC236}">
              <a16:creationId xmlns:a16="http://schemas.microsoft.com/office/drawing/2014/main" id="{00000000-0008-0000-0900-000013000000}"/>
            </a:ext>
          </a:extLst>
        </xdr:cNvPr>
        <xdr:cNvGrpSpPr/>
      </xdr:nvGrpSpPr>
      <xdr:grpSpPr>
        <a:xfrm>
          <a:off x="3084195" y="3204210"/>
          <a:ext cx="3940890" cy="1295165"/>
          <a:chOff x="3009900" y="3324225"/>
          <a:chExt cx="3878025" cy="1350410"/>
        </a:xfrm>
      </xdr:grpSpPr>
      <xdr:sp macro="" textlink="">
        <xdr:nvSpPr>
          <xdr:cNvPr id="2" name="Rectangle 1">
            <a:extLst>
              <a:ext uri="{FF2B5EF4-FFF2-40B4-BE49-F238E27FC236}">
                <a16:creationId xmlns:a16="http://schemas.microsoft.com/office/drawing/2014/main" id="{00000000-0008-0000-0900-000002000000}"/>
              </a:ext>
            </a:extLst>
          </xdr:cNvPr>
          <xdr:cNvSpPr/>
        </xdr:nvSpPr>
        <xdr:spPr>
          <a:xfrm>
            <a:off x="3057525" y="3571875"/>
            <a:ext cx="3829050" cy="1085850"/>
          </a:xfrm>
          <a:prstGeom prst="rect">
            <a:avLst/>
          </a:prstGeom>
          <a:gradFill>
            <a:gsLst>
              <a:gs pos="0">
                <a:srgbClr val="92D050"/>
              </a:gs>
              <a:gs pos="21000">
                <a:srgbClr val="FFFF00"/>
              </a:gs>
              <a:gs pos="55000">
                <a:srgbClr val="FFC000"/>
              </a:gs>
              <a:gs pos="100000">
                <a:srgbClr val="FF0000"/>
              </a:gs>
            </a:gsLst>
            <a:lin ang="16200000" scaled="0"/>
          </a:gra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8" name="Group 7">
            <a:extLst>
              <a:ext uri="{FF2B5EF4-FFF2-40B4-BE49-F238E27FC236}">
                <a16:creationId xmlns:a16="http://schemas.microsoft.com/office/drawing/2014/main" id="{00000000-0008-0000-0900-000008000000}"/>
              </a:ext>
            </a:extLst>
          </xdr:cNvPr>
          <xdr:cNvGrpSpPr/>
        </xdr:nvGrpSpPr>
        <xdr:grpSpPr>
          <a:xfrm>
            <a:off x="3009900" y="3524250"/>
            <a:ext cx="485688" cy="1150385"/>
            <a:chOff x="3009900" y="3524250"/>
            <a:chExt cx="485688" cy="1150385"/>
          </a:xfrm>
        </xdr:grpSpPr>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038475" y="3524250"/>
              <a:ext cx="45711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100" b="1" i="1"/>
                <a:t>High</a:t>
              </a:r>
            </a:p>
          </xdr:txBody>
        </xdr:sp>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009900" y="4410075"/>
              <a:ext cx="4237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AU" sz="1100" b="1" i="1"/>
                <a:t>Low</a:t>
              </a:r>
            </a:p>
          </xdr:txBody>
        </xdr:sp>
        <xdr:cxnSp macro="">
          <xdr:nvCxnSpPr>
            <xdr:cNvPr id="5" name="Straight Arrow Connector 4">
              <a:extLst>
                <a:ext uri="{FF2B5EF4-FFF2-40B4-BE49-F238E27FC236}">
                  <a16:creationId xmlns:a16="http://schemas.microsoft.com/office/drawing/2014/main" id="{00000000-0008-0000-0900-000005000000}"/>
                </a:ext>
              </a:extLst>
            </xdr:cNvPr>
            <xdr:cNvCxnSpPr/>
          </xdr:nvCxnSpPr>
          <xdr:spPr>
            <a:xfrm>
              <a:off x="3228975" y="3760210"/>
              <a:ext cx="0" cy="71870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3057525" y="3324225"/>
            <a:ext cx="3830400" cy="247650"/>
          </a:xfrm>
          <a:prstGeom prst="rect">
            <a:avLst/>
          </a:prstGeom>
          <a:solidFill>
            <a:schemeClr val="tx2">
              <a:lumMod val="40000"/>
              <a:lumOff val="60000"/>
            </a:schemeClr>
          </a:solid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a:t>Extreme/High </a:t>
            </a:r>
            <a:r>
              <a:rPr lang="en-AU" sz="1100" b="1" i="1"/>
              <a:t>Inherent</a:t>
            </a:r>
            <a:r>
              <a:rPr lang="en-AU" sz="1100"/>
              <a:t> Risk Ratings</a:t>
            </a:r>
          </a:p>
        </xdr:txBody>
      </xdr:sp>
    </xdr:grpSp>
    <xdr:clientData/>
  </xdr:twoCellAnchor>
  <xdr:twoCellAnchor>
    <xdr:from>
      <xdr:col>3</xdr:col>
      <xdr:colOff>0</xdr:colOff>
      <xdr:row>18</xdr:row>
      <xdr:rowOff>9525</xdr:rowOff>
    </xdr:from>
    <xdr:to>
      <xdr:col>10</xdr:col>
      <xdr:colOff>428624</xdr:colOff>
      <xdr:row>24</xdr:row>
      <xdr:rowOff>19050</xdr:rowOff>
    </xdr:to>
    <xdr:graphicFrame macro="">
      <xdr:nvGraphicFramePr>
        <xdr:cNvPr id="11" name="Chart 2">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15</xdr:col>
      <xdr:colOff>1181100</xdr:colOff>
      <xdr:row>2</xdr:row>
      <xdr:rowOff>76200</xdr:rowOff>
    </xdr:from>
    <xdr:ext cx="184731" cy="264560"/>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12011025"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7</xdr:col>
      <xdr:colOff>333375</xdr:colOff>
      <xdr:row>0</xdr:row>
      <xdr:rowOff>133350</xdr:rowOff>
    </xdr:from>
    <xdr:to>
      <xdr:col>15</xdr:col>
      <xdr:colOff>28575</xdr:colOff>
      <xdr:row>14</xdr:row>
      <xdr:rowOff>161925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t.gov.au\treasury\ACTIA\ACTIA\Whole%20of%20Government%20Thesaurus\Government%20Insurance%20Services\Insurance\Analysis\RiskRegisterUpdateProject\FromErandi\NMF2017%20Risk%20Register%20v2.1-15%20Nov.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Register"/>
      <sheetName val="PhotoEvidence"/>
      <sheetName val="Treatments"/>
      <sheetName val="CostBenefit"/>
      <sheetName val="Project Contingencies"/>
      <sheetName val="TitlePage"/>
      <sheetName val="RiskMatrix"/>
      <sheetName val="TipSheet"/>
      <sheetName val="EditingTips"/>
      <sheetName val="Glossary"/>
      <sheetName val="Calculations"/>
      <sheetName val="SortRisks"/>
      <sheetName val="Sta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C00000"/>
    <pageSetUpPr fitToPage="1"/>
  </sheetPr>
  <dimension ref="A1:C120"/>
  <sheetViews>
    <sheetView zoomScale="110" zoomScaleNormal="110" workbookViewId="0">
      <pane ySplit="1" topLeftCell="A2" activePane="bottomLeft" state="frozen"/>
      <selection pane="bottomLeft"/>
    </sheetView>
  </sheetViews>
  <sheetFormatPr defaultColWidth="9.109375" defaultRowHeight="13.8"/>
  <cols>
    <col min="1" max="1" width="17" style="329" customWidth="1"/>
    <col min="2" max="2" width="9.109375" style="327"/>
    <col min="3" max="3" width="165.6640625" style="325" customWidth="1"/>
    <col min="4" max="16384" width="9.109375" style="320"/>
  </cols>
  <sheetData>
    <row r="1" spans="1:3" s="213" customFormat="1" ht="134.25" customHeight="1">
      <c r="A1" s="329"/>
      <c r="B1" s="338" t="s">
        <v>0</v>
      </c>
      <c r="C1" s="338"/>
    </row>
    <row r="2" spans="1:3" s="334" customFormat="1" ht="18" customHeight="1">
      <c r="A2" s="336"/>
      <c r="B2" s="330" t="s">
        <v>1</v>
      </c>
      <c r="C2" s="333"/>
    </row>
    <row r="3" spans="1:3">
      <c r="A3" s="335"/>
      <c r="B3" s="321"/>
      <c r="C3" s="322"/>
    </row>
    <row r="4" spans="1:3">
      <c r="A4" s="335"/>
      <c r="B4" s="321"/>
      <c r="C4" s="322"/>
    </row>
    <row r="5" spans="1:3">
      <c r="A5" s="335"/>
      <c r="B5" s="321" t="s">
        <v>2</v>
      </c>
      <c r="C5" s="322"/>
    </row>
    <row r="6" spans="1:3">
      <c r="A6" s="335"/>
      <c r="B6" s="321"/>
      <c r="C6" s="322" t="s">
        <v>3</v>
      </c>
    </row>
    <row r="7" spans="1:3">
      <c r="A7" s="335"/>
      <c r="B7" s="321"/>
      <c r="C7" s="322" t="s">
        <v>4</v>
      </c>
    </row>
    <row r="8" spans="1:3">
      <c r="A8" s="335"/>
      <c r="B8" s="321"/>
      <c r="C8" s="322"/>
    </row>
    <row r="9" spans="1:3">
      <c r="A9" s="335"/>
      <c r="B9" s="321" t="s">
        <v>5</v>
      </c>
      <c r="C9" s="322"/>
    </row>
    <row r="10" spans="1:3">
      <c r="A10" s="335"/>
      <c r="B10" s="321"/>
      <c r="C10" s="322" t="s">
        <v>6</v>
      </c>
    </row>
    <row r="11" spans="1:3">
      <c r="A11" s="335"/>
      <c r="B11" s="321"/>
      <c r="C11" s="322"/>
    </row>
    <row r="12" spans="1:3">
      <c r="A12" s="335"/>
      <c r="B12" s="321"/>
      <c r="C12" s="322"/>
    </row>
    <row r="13" spans="1:3">
      <c r="A13" s="335"/>
      <c r="B13" s="321" t="s">
        <v>7</v>
      </c>
      <c r="C13" s="322"/>
    </row>
    <row r="14" spans="1:3">
      <c r="A14" s="335"/>
      <c r="B14" s="321"/>
      <c r="C14" s="322" t="s">
        <v>8</v>
      </c>
    </row>
    <row r="15" spans="1:3">
      <c r="A15" s="335"/>
      <c r="B15" s="321"/>
      <c r="C15" s="322" t="s">
        <v>9</v>
      </c>
    </row>
    <row r="16" spans="1:3">
      <c r="A16" s="335"/>
      <c r="B16" s="321"/>
      <c r="C16" s="322" t="s">
        <v>10</v>
      </c>
    </row>
    <row r="17" spans="1:3">
      <c r="A17" s="335"/>
      <c r="B17" s="321"/>
      <c r="C17" s="322" t="s">
        <v>11</v>
      </c>
    </row>
    <row r="18" spans="1:3">
      <c r="A18" s="335"/>
      <c r="B18" s="321"/>
      <c r="C18" s="322" t="s">
        <v>12</v>
      </c>
    </row>
    <row r="19" spans="1:3">
      <c r="A19" s="335"/>
      <c r="B19" s="323"/>
      <c r="C19" s="323"/>
    </row>
    <row r="20" spans="1:3">
      <c r="A20" s="335"/>
      <c r="B20" s="321" t="s">
        <v>13</v>
      </c>
      <c r="C20" s="324"/>
    </row>
    <row r="21" spans="1:3">
      <c r="A21" s="335"/>
      <c r="B21" s="323"/>
      <c r="C21" s="322" t="s">
        <v>14</v>
      </c>
    </row>
    <row r="22" spans="1:3">
      <c r="A22" s="335"/>
      <c r="B22" s="323"/>
      <c r="C22" s="322" t="s">
        <v>15</v>
      </c>
    </row>
    <row r="23" spans="1:3">
      <c r="A23" s="335"/>
      <c r="B23" s="325"/>
      <c r="C23" s="324"/>
    </row>
    <row r="24" spans="1:3">
      <c r="A24" s="335"/>
      <c r="B24" s="325"/>
      <c r="C24" s="324"/>
    </row>
    <row r="25" spans="1:3" s="332" customFormat="1">
      <c r="A25" s="336"/>
      <c r="B25" s="330" t="s">
        <v>16</v>
      </c>
      <c r="C25" s="331"/>
    </row>
    <row r="26" spans="1:3" ht="26.4">
      <c r="A26" s="335"/>
      <c r="B26" s="325"/>
      <c r="C26" s="324" t="s">
        <v>17</v>
      </c>
    </row>
    <row r="27" spans="1:3">
      <c r="A27" s="335"/>
      <c r="B27" s="321" t="s">
        <v>18</v>
      </c>
      <c r="C27" s="324"/>
    </row>
    <row r="28" spans="1:3">
      <c r="A28" s="335"/>
      <c r="B28" s="325"/>
      <c r="C28" s="324" t="s">
        <v>19</v>
      </c>
    </row>
    <row r="29" spans="1:3">
      <c r="A29" s="335"/>
      <c r="B29" s="321" t="s">
        <v>20</v>
      </c>
      <c r="C29" s="324"/>
    </row>
    <row r="30" spans="1:3" ht="26.4">
      <c r="A30" s="335"/>
      <c r="B30" s="325"/>
      <c r="C30" s="324" t="s">
        <v>21</v>
      </c>
    </row>
    <row r="31" spans="1:3">
      <c r="A31" s="335"/>
      <c r="B31" s="321" t="s">
        <v>22</v>
      </c>
      <c r="C31" s="324"/>
    </row>
    <row r="32" spans="1:3">
      <c r="A32" s="335"/>
      <c r="B32" s="325"/>
      <c r="C32" s="324" t="s">
        <v>23</v>
      </c>
    </row>
    <row r="33" spans="1:3">
      <c r="A33" s="335"/>
      <c r="B33" s="325"/>
      <c r="C33" s="324" t="s">
        <v>24</v>
      </c>
    </row>
    <row r="34" spans="1:3">
      <c r="A34" s="335"/>
      <c r="B34" s="325"/>
      <c r="C34" s="324" t="s">
        <v>25</v>
      </c>
    </row>
    <row r="35" spans="1:3">
      <c r="A35" s="335"/>
      <c r="B35" s="325"/>
      <c r="C35" s="324" t="s">
        <v>26</v>
      </c>
    </row>
    <row r="36" spans="1:3" ht="26.4">
      <c r="A36" s="335"/>
      <c r="B36" s="325"/>
      <c r="C36" s="324" t="s">
        <v>27</v>
      </c>
    </row>
    <row r="37" spans="1:3" s="332" customFormat="1">
      <c r="A37" s="336"/>
      <c r="B37" s="330" t="s">
        <v>28</v>
      </c>
      <c r="C37" s="331"/>
    </row>
    <row r="38" spans="1:3">
      <c r="A38" s="335"/>
      <c r="B38" s="321" t="s">
        <v>29</v>
      </c>
      <c r="C38" s="324"/>
    </row>
    <row r="39" spans="1:3">
      <c r="A39" s="335"/>
      <c r="B39" s="325"/>
      <c r="C39" s="324" t="s">
        <v>30</v>
      </c>
    </row>
    <row r="40" spans="1:3">
      <c r="A40" s="335"/>
      <c r="B40" s="321" t="s">
        <v>31</v>
      </c>
      <c r="C40" s="324"/>
    </row>
    <row r="41" spans="1:3">
      <c r="A41" s="335"/>
      <c r="B41" s="325"/>
      <c r="C41" s="324" t="s">
        <v>32</v>
      </c>
    </row>
    <row r="42" spans="1:3">
      <c r="A42" s="335"/>
      <c r="B42" s="321" t="s">
        <v>33</v>
      </c>
      <c r="C42" s="324"/>
    </row>
    <row r="43" spans="1:3">
      <c r="A43" s="335"/>
      <c r="B43" s="325"/>
      <c r="C43" s="324" t="s">
        <v>34</v>
      </c>
    </row>
    <row r="44" spans="1:3">
      <c r="A44" s="335"/>
      <c r="B44" s="325"/>
      <c r="C44" s="337" t="s">
        <v>35</v>
      </c>
    </row>
    <row r="45" spans="1:3">
      <c r="A45" s="335"/>
      <c r="B45" s="325"/>
      <c r="C45" s="337" t="s">
        <v>36</v>
      </c>
    </row>
    <row r="46" spans="1:3">
      <c r="A46" s="335"/>
      <c r="B46" s="325"/>
      <c r="C46" s="337" t="s">
        <v>37</v>
      </c>
    </row>
    <row r="47" spans="1:3">
      <c r="A47" s="335"/>
      <c r="B47" s="325"/>
      <c r="C47" s="337" t="s">
        <v>38</v>
      </c>
    </row>
    <row r="48" spans="1:3">
      <c r="A48" s="335"/>
      <c r="B48" s="325"/>
      <c r="C48" s="337" t="s">
        <v>39</v>
      </c>
    </row>
    <row r="49" spans="1:3">
      <c r="A49" s="335"/>
      <c r="B49" s="325"/>
      <c r="C49" s="337" t="s">
        <v>40</v>
      </c>
    </row>
    <row r="50" spans="1:3">
      <c r="A50" s="335"/>
      <c r="B50" s="321" t="s">
        <v>41</v>
      </c>
      <c r="C50" s="324"/>
    </row>
    <row r="51" spans="1:3">
      <c r="A51" s="335"/>
      <c r="B51" s="325"/>
      <c r="C51" s="324" t="s">
        <v>42</v>
      </c>
    </row>
    <row r="52" spans="1:3">
      <c r="A52" s="335"/>
      <c r="B52" s="321" t="s">
        <v>43</v>
      </c>
      <c r="C52" s="324"/>
    </row>
    <row r="53" spans="1:3">
      <c r="A53" s="335"/>
      <c r="B53" s="325"/>
      <c r="C53" s="324" t="s">
        <v>44</v>
      </c>
    </row>
    <row r="54" spans="1:3" ht="39.6">
      <c r="A54" s="335"/>
      <c r="B54" s="325"/>
      <c r="C54" s="324" t="s">
        <v>45</v>
      </c>
    </row>
    <row r="55" spans="1:3">
      <c r="A55" s="335"/>
      <c r="B55" s="321" t="s">
        <v>46</v>
      </c>
      <c r="C55" s="324"/>
    </row>
    <row r="56" spans="1:3" ht="26.4">
      <c r="A56" s="335"/>
      <c r="B56" s="325"/>
      <c r="C56" s="324" t="s">
        <v>47</v>
      </c>
    </row>
    <row r="57" spans="1:3">
      <c r="A57" s="335"/>
      <c r="B57" s="321" t="s">
        <v>48</v>
      </c>
      <c r="C57" s="324"/>
    </row>
    <row r="58" spans="1:3">
      <c r="A58" s="335"/>
      <c r="B58" s="325"/>
      <c r="C58" s="324" t="s">
        <v>49</v>
      </c>
    </row>
    <row r="59" spans="1:3">
      <c r="A59" s="335"/>
      <c r="B59" s="325"/>
      <c r="C59" s="324" t="s">
        <v>50</v>
      </c>
    </row>
    <row r="60" spans="1:3">
      <c r="A60" s="335"/>
      <c r="B60" s="321" t="s">
        <v>51</v>
      </c>
      <c r="C60" s="324"/>
    </row>
    <row r="61" spans="1:3">
      <c r="A61" s="335"/>
      <c r="B61" s="325"/>
      <c r="C61" s="324" t="s">
        <v>52</v>
      </c>
    </row>
    <row r="62" spans="1:3">
      <c r="A62" s="335"/>
      <c r="B62" s="321" t="s">
        <v>53</v>
      </c>
      <c r="C62" s="324"/>
    </row>
    <row r="63" spans="1:3" ht="39.6">
      <c r="A63" s="335"/>
      <c r="B63" s="325"/>
      <c r="C63" s="324" t="s">
        <v>54</v>
      </c>
    </row>
    <row r="64" spans="1:3" ht="26.4">
      <c r="A64" s="335"/>
      <c r="B64" s="325"/>
      <c r="C64" s="324" t="s">
        <v>55</v>
      </c>
    </row>
    <row r="65" spans="1:3">
      <c r="A65" s="335"/>
      <c r="B65" s="325"/>
      <c r="C65" s="324" t="s">
        <v>56</v>
      </c>
    </row>
    <row r="66" spans="1:3">
      <c r="A66" s="335"/>
      <c r="B66" s="325"/>
      <c r="C66" s="324" t="s">
        <v>57</v>
      </c>
    </row>
    <row r="67" spans="1:3">
      <c r="A67" s="335"/>
      <c r="B67" s="325"/>
      <c r="C67" s="324" t="s">
        <v>58</v>
      </c>
    </row>
    <row r="68" spans="1:3">
      <c r="A68" s="335"/>
      <c r="B68" s="325"/>
      <c r="C68" s="324" t="s">
        <v>59</v>
      </c>
    </row>
    <row r="69" spans="1:3">
      <c r="A69" s="335"/>
      <c r="B69" s="325"/>
      <c r="C69" s="324" t="s">
        <v>60</v>
      </c>
    </row>
    <row r="70" spans="1:3">
      <c r="A70" s="335"/>
      <c r="B70" s="325"/>
      <c r="C70" s="324" t="s">
        <v>61</v>
      </c>
    </row>
    <row r="71" spans="1:3">
      <c r="A71" s="335"/>
      <c r="B71" s="325"/>
      <c r="C71" s="324" t="s">
        <v>62</v>
      </c>
    </row>
    <row r="72" spans="1:3">
      <c r="A72" s="335"/>
      <c r="B72" s="325"/>
      <c r="C72" s="324" t="s">
        <v>63</v>
      </c>
    </row>
    <row r="73" spans="1:3" ht="26.4">
      <c r="A73" s="335"/>
      <c r="B73" s="325"/>
      <c r="C73" s="337" t="s">
        <v>64</v>
      </c>
    </row>
    <row r="74" spans="1:3">
      <c r="A74" s="335"/>
      <c r="B74" s="321" t="s">
        <v>65</v>
      </c>
      <c r="C74" s="324"/>
    </row>
    <row r="75" spans="1:3">
      <c r="A75" s="335"/>
      <c r="B75" s="325"/>
      <c r="C75" s="324" t="s">
        <v>66</v>
      </c>
    </row>
    <row r="76" spans="1:3">
      <c r="A76" s="335"/>
      <c r="B76" s="325"/>
      <c r="C76" s="324" t="s">
        <v>67</v>
      </c>
    </row>
    <row r="77" spans="1:3">
      <c r="A77" s="335"/>
      <c r="B77" s="325"/>
      <c r="C77" s="324" t="s">
        <v>68</v>
      </c>
    </row>
    <row r="78" spans="1:3">
      <c r="A78" s="335"/>
      <c r="B78" s="325"/>
      <c r="C78" s="324" t="s">
        <v>69</v>
      </c>
    </row>
    <row r="79" spans="1:3">
      <c r="A79" s="335"/>
      <c r="B79" s="325"/>
      <c r="C79" s="324" t="s">
        <v>70</v>
      </c>
    </row>
    <row r="80" spans="1:3">
      <c r="A80" s="335"/>
      <c r="B80" s="325"/>
      <c r="C80" s="324" t="s">
        <v>71</v>
      </c>
    </row>
    <row r="81" spans="1:3">
      <c r="A81" s="335"/>
      <c r="B81" s="325"/>
      <c r="C81" s="324" t="s">
        <v>72</v>
      </c>
    </row>
    <row r="82" spans="1:3">
      <c r="A82" s="335"/>
      <c r="B82" s="321" t="s">
        <v>73</v>
      </c>
      <c r="C82" s="324"/>
    </row>
    <row r="83" spans="1:3">
      <c r="A83" s="335"/>
      <c r="B83" s="325"/>
      <c r="C83" s="324" t="s">
        <v>74</v>
      </c>
    </row>
    <row r="84" spans="1:3" ht="26.4">
      <c r="A84" s="335"/>
      <c r="B84" s="325"/>
      <c r="C84" s="324" t="s">
        <v>75</v>
      </c>
    </row>
    <row r="85" spans="1:3">
      <c r="A85" s="335"/>
      <c r="B85" s="321" t="s">
        <v>76</v>
      </c>
      <c r="C85" s="324"/>
    </row>
    <row r="86" spans="1:3" ht="26.4">
      <c r="A86" s="335"/>
      <c r="B86" s="325"/>
      <c r="C86" s="324" t="s">
        <v>77</v>
      </c>
    </row>
    <row r="87" spans="1:3">
      <c r="A87" s="335"/>
      <c r="B87" s="325"/>
      <c r="C87" s="324" t="s">
        <v>78</v>
      </c>
    </row>
    <row r="88" spans="1:3" ht="26.4">
      <c r="A88" s="335"/>
      <c r="B88" s="325"/>
      <c r="C88" s="324" t="s">
        <v>79</v>
      </c>
    </row>
    <row r="89" spans="1:3">
      <c r="A89" s="335"/>
      <c r="B89" s="321" t="s">
        <v>80</v>
      </c>
      <c r="C89" s="324"/>
    </row>
    <row r="90" spans="1:3" ht="26.4">
      <c r="A90" s="335"/>
      <c r="B90" s="325"/>
      <c r="C90" s="324" t="s">
        <v>81</v>
      </c>
    </row>
    <row r="91" spans="1:3">
      <c r="A91" s="335"/>
      <c r="B91" s="321" t="s">
        <v>82</v>
      </c>
      <c r="C91" s="324"/>
    </row>
    <row r="92" spans="1:3" ht="26.4">
      <c r="A92" s="335"/>
      <c r="B92" s="325"/>
      <c r="C92" s="324" t="s">
        <v>83</v>
      </c>
    </row>
    <row r="93" spans="1:3" ht="26.4">
      <c r="A93" s="335"/>
      <c r="B93" s="325"/>
      <c r="C93" s="324" t="s">
        <v>84</v>
      </c>
    </row>
    <row r="94" spans="1:3" s="332" customFormat="1" ht="15.75" customHeight="1">
      <c r="A94" s="336"/>
      <c r="B94" s="330" t="s">
        <v>85</v>
      </c>
      <c r="C94" s="331"/>
    </row>
    <row r="95" spans="1:3" ht="26.4">
      <c r="A95" s="335"/>
      <c r="B95" s="325"/>
      <c r="C95" s="324" t="s">
        <v>86</v>
      </c>
    </row>
    <row r="96" spans="1:3">
      <c r="A96" s="335"/>
      <c r="B96" s="325"/>
      <c r="C96" s="324" t="s">
        <v>87</v>
      </c>
    </row>
    <row r="97" spans="1:3" ht="26.4">
      <c r="A97" s="335"/>
      <c r="B97" s="325"/>
      <c r="C97" s="324" t="s">
        <v>88</v>
      </c>
    </row>
    <row r="98" spans="1:3" ht="39.6">
      <c r="A98" s="335"/>
      <c r="B98" s="325"/>
      <c r="C98" s="324" t="s">
        <v>89</v>
      </c>
    </row>
    <row r="99" spans="1:3">
      <c r="A99" s="335"/>
      <c r="B99" s="321" t="s">
        <v>90</v>
      </c>
      <c r="C99" s="324"/>
    </row>
    <row r="100" spans="1:3">
      <c r="A100" s="335"/>
      <c r="B100" s="325"/>
      <c r="C100" s="324" t="s">
        <v>91</v>
      </c>
    </row>
    <row r="101" spans="1:3">
      <c r="A101" s="335"/>
      <c r="B101" s="321" t="s">
        <v>92</v>
      </c>
      <c r="C101" s="324"/>
    </row>
    <row r="102" spans="1:3">
      <c r="A102" s="335"/>
      <c r="B102" s="325"/>
      <c r="C102" s="324" t="s">
        <v>93</v>
      </c>
    </row>
    <row r="103" spans="1:3">
      <c r="A103" s="335"/>
      <c r="B103" s="325"/>
      <c r="C103" s="324" t="s">
        <v>94</v>
      </c>
    </row>
    <row r="104" spans="1:3">
      <c r="A104" s="335"/>
      <c r="B104" s="321" t="s">
        <v>95</v>
      </c>
      <c r="C104" s="324"/>
    </row>
    <row r="105" spans="1:3" ht="26.4">
      <c r="A105" s="335"/>
      <c r="B105" s="325"/>
      <c r="C105" s="324" t="s">
        <v>96</v>
      </c>
    </row>
    <row r="106" spans="1:3">
      <c r="A106" s="335"/>
      <c r="B106" s="321" t="s">
        <v>97</v>
      </c>
      <c r="C106" s="324"/>
    </row>
    <row r="107" spans="1:3">
      <c r="A107" s="335"/>
      <c r="B107" s="325"/>
      <c r="C107" s="324" t="s">
        <v>98</v>
      </c>
    </row>
    <row r="108" spans="1:3">
      <c r="A108" s="335"/>
      <c r="B108" s="321" t="s">
        <v>99</v>
      </c>
      <c r="C108" s="324"/>
    </row>
    <row r="109" spans="1:3">
      <c r="A109" s="335"/>
      <c r="B109" s="325"/>
      <c r="C109" s="324" t="s">
        <v>100</v>
      </c>
    </row>
    <row r="110" spans="1:3">
      <c r="A110" s="335"/>
      <c r="B110" s="325"/>
      <c r="C110" s="324" t="s">
        <v>101</v>
      </c>
    </row>
    <row r="111" spans="1:3">
      <c r="A111" s="335"/>
      <c r="B111" s="325"/>
      <c r="C111" s="324" t="s">
        <v>102</v>
      </c>
    </row>
    <row r="112" spans="1:3">
      <c r="A112" s="335"/>
      <c r="B112" s="325"/>
      <c r="C112" s="324" t="s">
        <v>103</v>
      </c>
    </row>
    <row r="113" spans="1:3">
      <c r="A113" s="335"/>
      <c r="B113" s="321" t="s">
        <v>76</v>
      </c>
      <c r="C113" s="324"/>
    </row>
    <row r="114" spans="1:3">
      <c r="A114" s="335"/>
      <c r="B114" s="325"/>
      <c r="C114" s="324" t="s">
        <v>104</v>
      </c>
    </row>
    <row r="115" spans="1:3">
      <c r="A115" s="335"/>
      <c r="B115" s="325"/>
      <c r="C115" s="324" t="s">
        <v>105</v>
      </c>
    </row>
    <row r="116" spans="1:3">
      <c r="A116" s="335"/>
      <c r="B116" s="325"/>
      <c r="C116" s="324" t="s">
        <v>78</v>
      </c>
    </row>
    <row r="117" spans="1:3">
      <c r="A117" s="335"/>
      <c r="B117" s="325"/>
      <c r="C117" s="326"/>
    </row>
    <row r="118" spans="1:3" s="332" customFormat="1">
      <c r="A118" s="328"/>
      <c r="B118" s="330" t="s">
        <v>106</v>
      </c>
      <c r="C118" s="331"/>
    </row>
    <row r="119" spans="1:3">
      <c r="B119" s="325"/>
      <c r="C119" s="324" t="s">
        <v>107</v>
      </c>
    </row>
    <row r="120" spans="1:3">
      <c r="B120" s="325"/>
      <c r="C120" s="324"/>
    </row>
  </sheetData>
  <mergeCells count="1">
    <mergeCell ref="B1:C1"/>
  </mergeCells>
  <pageMargins left="0.43307086614173229" right="0.43307086614173229" top="0.55118110236220474" bottom="0.39370078740157483" header="0.31496062992125984" footer="0.31496062992125984"/>
  <pageSetup paperSize="9" scale="53" fitToHeight="10" orientation="portrait" r:id="rId1"/>
  <headerFooter>
    <oddHeader>&amp;L&amp;"-,Bold Italic"&amp;14&amp;K03-023ACT Government Operational Risk Register Instructions</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pageSetUpPr fitToPage="1"/>
  </sheetPr>
  <dimension ref="A3:Q80"/>
  <sheetViews>
    <sheetView workbookViewId="0"/>
  </sheetViews>
  <sheetFormatPr defaultRowHeight="14.4"/>
  <cols>
    <col min="1" max="1" width="30.44140625" bestFit="1" customWidth="1"/>
    <col min="2" max="2" width="9.109375" style="10"/>
    <col min="3" max="3" width="6.33203125" customWidth="1"/>
    <col min="4" max="5" width="4.44140625" customWidth="1"/>
    <col min="6" max="6" width="5.88671875" customWidth="1"/>
    <col min="7" max="7" width="9.109375" style="10"/>
    <col min="12" max="12" width="33" customWidth="1"/>
    <col min="14" max="14" width="4.88671875" customWidth="1"/>
    <col min="15" max="15" width="9.109375" style="70"/>
    <col min="16" max="16" width="30.44140625" bestFit="1" customWidth="1"/>
    <col min="17" max="17" width="8.44140625" bestFit="1" customWidth="1"/>
  </cols>
  <sheetData>
    <row r="3" spans="1:17" ht="15" thickBot="1"/>
    <row r="4" spans="1:17" ht="18.600000000000001" thickBot="1">
      <c r="A4" s="431" t="s">
        <v>420</v>
      </c>
      <c r="B4" s="432"/>
      <c r="C4" s="432"/>
      <c r="D4" s="432"/>
      <c r="E4" s="432"/>
      <c r="F4" s="432"/>
      <c r="G4" s="432"/>
      <c r="H4" s="432"/>
      <c r="I4" s="432"/>
      <c r="J4" s="432"/>
      <c r="K4" s="432"/>
      <c r="L4" s="432"/>
      <c r="M4" s="433"/>
    </row>
    <row r="5" spans="1:17" ht="15" thickBot="1"/>
    <row r="6" spans="1:17" ht="15" thickBot="1">
      <c r="A6" s="181" t="s">
        <v>348</v>
      </c>
      <c r="B6" s="182" t="str">
        <f>Context!D26</f>
        <v xml:space="preserve">OFFICIAL - Sensitive - Education  Directorate </v>
      </c>
      <c r="C6" s="183"/>
      <c r="D6" s="183"/>
      <c r="E6" s="183"/>
      <c r="F6" s="183"/>
      <c r="G6" s="184"/>
      <c r="H6" s="185"/>
      <c r="I6" s="186"/>
      <c r="J6" s="187"/>
      <c r="K6" s="188" t="s">
        <v>143</v>
      </c>
      <c r="L6" s="183" t="str">
        <f>Context!J26</f>
        <v>XXXX School Excursion or Physical Activity</v>
      </c>
      <c r="M6" s="185"/>
    </row>
    <row r="7" spans="1:17" ht="15" thickBot="1"/>
    <row r="8" spans="1:17" ht="15.75" customHeight="1" thickBot="1">
      <c r="A8" s="20" t="s">
        <v>421</v>
      </c>
      <c r="B8" s="21">
        <f>$Q$8</f>
        <v>8</v>
      </c>
      <c r="D8" s="447" t="s">
        <v>422</v>
      </c>
      <c r="E8" s="448"/>
      <c r="F8" s="448"/>
      <c r="G8" s="448"/>
      <c r="H8" s="448"/>
      <c r="I8" s="448"/>
      <c r="J8" s="449"/>
      <c r="L8" s="445" t="s">
        <v>285</v>
      </c>
      <c r="M8" s="446"/>
      <c r="P8" s="20" t="s">
        <v>421</v>
      </c>
      <c r="Q8" s="21">
        <f>COUNTA(RiskRegister!B6:B20)</f>
        <v>8</v>
      </c>
    </row>
    <row r="9" spans="1:17" ht="15" thickBot="1">
      <c r="G9"/>
      <c r="L9" s="80" t="e">
        <f>IF(ISBLANK(#REF!),"",#REF!)</f>
        <v>#REF!</v>
      </c>
      <c r="M9" s="72">
        <f>IF(ISBLANK(#REF!),"",Q38)</f>
        <v>0</v>
      </c>
      <c r="Q9" s="10"/>
    </row>
    <row r="10" spans="1:17" ht="15.75" customHeight="1" thickBot="1">
      <c r="A10" s="443" t="s">
        <v>423</v>
      </c>
      <c r="B10" s="444"/>
      <c r="F10" s="447" t="s">
        <v>53</v>
      </c>
      <c r="G10" s="448"/>
      <c r="H10" s="448"/>
      <c r="I10" s="448"/>
      <c r="J10" s="449"/>
      <c r="L10" s="80" t="e">
        <f>IF(ISBLANK(#REF!),"",#REF!)</f>
        <v>#REF!</v>
      </c>
      <c r="M10" s="72">
        <f>IF(ISBLANK(#REF!),"",Q40)</f>
        <v>0</v>
      </c>
      <c r="P10" s="11" t="s">
        <v>353</v>
      </c>
      <c r="Q10" s="10"/>
    </row>
    <row r="11" spans="1:17" ht="15" thickBot="1">
      <c r="A11" s="71" t="s">
        <v>175</v>
      </c>
      <c r="B11" s="72">
        <f>Q20</f>
        <v>0</v>
      </c>
      <c r="F11" s="61">
        <v>1</v>
      </c>
      <c r="G11" s="62">
        <v>2</v>
      </c>
      <c r="H11" s="62">
        <v>3</v>
      </c>
      <c r="I11" s="62">
        <v>4</v>
      </c>
      <c r="J11" s="63">
        <v>5</v>
      </c>
      <c r="L11" s="80" t="e">
        <f>IF(ISBLANK(#REF!),"",#REF!)</f>
        <v>#REF!</v>
      </c>
      <c r="M11" s="72">
        <f>IF(ISBLANK(#REF!),"",Q42)</f>
        <v>0</v>
      </c>
      <c r="P11" s="12" t="s">
        <v>225</v>
      </c>
      <c r="Q11" s="17">
        <f>DCOUNTA(MyCritData,10,MyCritIRLow)</f>
        <v>0</v>
      </c>
    </row>
    <row r="12" spans="1:17" ht="15" customHeight="1">
      <c r="A12" s="71" t="s">
        <v>176</v>
      </c>
      <c r="B12" s="72">
        <f>Q22</f>
        <v>1</v>
      </c>
      <c r="D12" s="450" t="s">
        <v>65</v>
      </c>
      <c r="E12" s="58">
        <v>5</v>
      </c>
      <c r="F12" s="84">
        <f>COUNTIF(MyRatings,15)</f>
        <v>0</v>
      </c>
      <c r="G12" s="85">
        <f>COUNTIF(MyRatings,25)</f>
        <v>0</v>
      </c>
      <c r="H12" s="85">
        <f>COUNTIF(MyRatings,35)</f>
        <v>0</v>
      </c>
      <c r="I12" s="86">
        <f>COUNTIF(MyRatings,45)</f>
        <v>0</v>
      </c>
      <c r="J12" s="87">
        <f>COUNTIF(MyRatings,55)</f>
        <v>0</v>
      </c>
      <c r="L12" s="80" t="e">
        <f>IF(ISBLANK(#REF!),"",#REF!)</f>
        <v>#REF!</v>
      </c>
      <c r="M12" s="72">
        <f>IF(ISBLANK(#REF!),"",Q44)</f>
        <v>0</v>
      </c>
      <c r="P12" s="11" t="s">
        <v>353</v>
      </c>
      <c r="Q12" s="10"/>
    </row>
    <row r="13" spans="1:17">
      <c r="A13" s="71" t="s">
        <v>177</v>
      </c>
      <c r="B13" s="72">
        <f>Q24</f>
        <v>3</v>
      </c>
      <c r="D13" s="451"/>
      <c r="E13" s="59">
        <v>4</v>
      </c>
      <c r="F13" s="88">
        <f>COUNTIF(MyRatings,14)</f>
        <v>0</v>
      </c>
      <c r="G13" s="89">
        <f>COUNTIF(MyRatings,24)</f>
        <v>0</v>
      </c>
      <c r="H13" s="90">
        <f>COUNTIF(MyRatings,34)</f>
        <v>0</v>
      </c>
      <c r="I13" s="90">
        <f>COUNTIF(MyRatings,44)</f>
        <v>0</v>
      </c>
      <c r="J13" s="91">
        <f>COUNTIF(MyRatings,54)</f>
        <v>0</v>
      </c>
      <c r="L13" s="80" t="e">
        <f>IF(ISBLANK(#REF!),"",#REF!)</f>
        <v>#REF!</v>
      </c>
      <c r="M13" s="72">
        <f>IF(ISBLANK(#REF!),"",Q46)</f>
        <v>0</v>
      </c>
      <c r="P13" s="13" t="s">
        <v>216</v>
      </c>
      <c r="Q13" s="17">
        <f>DCOUNTA(MyCritData,10,MyCritIRMed)</f>
        <v>2</v>
      </c>
    </row>
    <row r="14" spans="1:17">
      <c r="A14" s="71" t="s">
        <v>178</v>
      </c>
      <c r="B14" s="72">
        <f>Q26</f>
        <v>4</v>
      </c>
      <c r="D14" s="451"/>
      <c r="E14" s="59">
        <v>3</v>
      </c>
      <c r="F14" s="92">
        <f>COUNTIF(MyRatings,13)</f>
        <v>0</v>
      </c>
      <c r="G14" s="89">
        <f>COUNTIF(MyRatings,23)</f>
        <v>0</v>
      </c>
      <c r="H14" s="89">
        <f>COUNTIF(MyRatings,33)</f>
        <v>0</v>
      </c>
      <c r="I14" s="90">
        <f>COUNTIF(MyRatings,43)</f>
        <v>0</v>
      </c>
      <c r="J14" s="91">
        <f>COUNTIF(MyRatings,53)</f>
        <v>0</v>
      </c>
      <c r="L14" s="80" t="e">
        <f>IF(ISBLANK(#REF!),"",#REF!)</f>
        <v>#REF!</v>
      </c>
      <c r="M14" s="72">
        <f>IF(ISBLANK(#REF!),"",Q48)</f>
        <v>0</v>
      </c>
      <c r="P14" s="11" t="s">
        <v>353</v>
      </c>
      <c r="Q14" s="10"/>
    </row>
    <row r="15" spans="1:17">
      <c r="A15" s="71" t="s">
        <v>179</v>
      </c>
      <c r="B15" s="72">
        <f>Q28</f>
        <v>2</v>
      </c>
      <c r="D15" s="451"/>
      <c r="E15" s="59">
        <v>2</v>
      </c>
      <c r="F15" s="92">
        <f>COUNTIF(MyRatings,12)</f>
        <v>2</v>
      </c>
      <c r="G15" s="89">
        <f>COUNTIF(MyRatings,22)</f>
        <v>1</v>
      </c>
      <c r="H15" s="89">
        <f>COUNTIF(MyRatings,32)</f>
        <v>0</v>
      </c>
      <c r="I15" s="90">
        <f>COUNTIF(MyRatings,42)</f>
        <v>0</v>
      </c>
      <c r="J15" s="93">
        <f>COUNTIF(MyRatings,52)</f>
        <v>0</v>
      </c>
      <c r="L15" s="80" t="e">
        <f>IF(ISBLANK(#REF!),"",#REF!)</f>
        <v>#REF!</v>
      </c>
      <c r="M15" s="72">
        <f>IF(ISBLANK(#REF!),"",Q50)</f>
        <v>0</v>
      </c>
      <c r="P15" s="14" t="s">
        <v>217</v>
      </c>
      <c r="Q15" s="17">
        <f>DCOUNTA(MyCritData,10,MyCritIRHigh)</f>
        <v>6</v>
      </c>
    </row>
    <row r="16" spans="1:17" ht="15" thickBot="1">
      <c r="A16" s="73"/>
      <c r="B16" s="74">
        <f>SUM(B11:B15)</f>
        <v>10</v>
      </c>
      <c r="D16" s="452"/>
      <c r="E16" s="60">
        <v>1</v>
      </c>
      <c r="F16" s="94">
        <f>COUNTIF(MyRatings,11)</f>
        <v>0</v>
      </c>
      <c r="G16" s="95">
        <f>COUNTIF(MyRatings,21)</f>
        <v>3</v>
      </c>
      <c r="H16" s="96">
        <f>COUNTIF(MyRatings,31)</f>
        <v>0</v>
      </c>
      <c r="I16" s="96">
        <f>COUNTIF(MyRatings,41)</f>
        <v>0</v>
      </c>
      <c r="J16" s="97">
        <f>COUNTIF(MyRatings,51)</f>
        <v>0</v>
      </c>
      <c r="L16" s="80" t="e">
        <f>IF(ISBLANK(#REF!),"",#REF!)</f>
        <v>#REF!</v>
      </c>
      <c r="M16" s="72">
        <f>IF(ISBLANK(#REF!),"",Q52)</f>
        <v>0</v>
      </c>
      <c r="P16" s="11" t="s">
        <v>353</v>
      </c>
      <c r="Q16" s="10"/>
    </row>
    <row r="17" spans="1:17">
      <c r="L17" s="80" t="e">
        <f>IF(ISBLANK(#REF!),"",#REF!)</f>
        <v>#REF!</v>
      </c>
      <c r="M17" s="72">
        <f>IF(ISBLANK(#REF!),"",Q54)</f>
        <v>0</v>
      </c>
      <c r="P17" s="15" t="s">
        <v>218</v>
      </c>
      <c r="Q17" s="17">
        <f>DCOUNTA(MyCritData,10,MyCritIRExt)</f>
        <v>2</v>
      </c>
    </row>
    <row r="18" spans="1:17" ht="15" thickBot="1">
      <c r="D18" s="194" t="s">
        <v>424</v>
      </c>
      <c r="E18" s="194"/>
      <c r="F18" s="194"/>
      <c r="G18" s="195"/>
      <c r="H18" s="194"/>
      <c r="I18" s="194"/>
      <c r="J18" s="194"/>
      <c r="L18" s="80" t="e">
        <f>IF(ISBLANK(#REF!),"",#REF!)</f>
        <v>#REF!</v>
      </c>
      <c r="M18" s="72">
        <f>IF(ISBLANK(#REF!),"",Q56)</f>
        <v>0</v>
      </c>
      <c r="P18" s="10"/>
      <c r="Q18" s="10"/>
    </row>
    <row r="19" spans="1:17">
      <c r="A19" s="443" t="s">
        <v>425</v>
      </c>
      <c r="B19" s="444"/>
      <c r="L19" s="80" t="e">
        <f>IF(ISBLANK(#REF!),"",#REF!)</f>
        <v>#REF!</v>
      </c>
      <c r="M19" s="72">
        <f>IF(ISBLANK(#REF!),"",Q58)</f>
        <v>0</v>
      </c>
      <c r="P19" s="11" t="s">
        <v>53</v>
      </c>
      <c r="Q19" s="10"/>
    </row>
    <row r="20" spans="1:17">
      <c r="A20" s="75" t="s">
        <v>225</v>
      </c>
      <c r="B20" s="72">
        <f>Q11</f>
        <v>0</v>
      </c>
      <c r="L20" s="80" t="e">
        <f>IF(ISBLANK(#REF!),"",#REF!)</f>
        <v>#REF!</v>
      </c>
      <c r="M20" s="72">
        <f>IF(ISBLANK(#REF!),"",Q60)</f>
        <v>0</v>
      </c>
      <c r="P20" s="9">
        <v>1</v>
      </c>
      <c r="Q20" s="17">
        <f>DCOUNTA(MyCritData,9,MyCritIC1)</f>
        <v>0</v>
      </c>
    </row>
    <row r="21" spans="1:17">
      <c r="A21" s="76" t="s">
        <v>216</v>
      </c>
      <c r="B21" s="72">
        <f>Q13</f>
        <v>2</v>
      </c>
      <c r="L21" s="80" t="e">
        <f>IF(ISBLANK(#REF!),"",#REF!)</f>
        <v>#REF!</v>
      </c>
      <c r="M21" s="72">
        <f>IF(ISBLANK(#REF!),"",Q62)</f>
        <v>0</v>
      </c>
      <c r="P21" s="11" t="s">
        <v>53</v>
      </c>
      <c r="Q21" s="10"/>
    </row>
    <row r="22" spans="1:17">
      <c r="A22" s="77" t="s">
        <v>217</v>
      </c>
      <c r="B22" s="72">
        <f>Q15</f>
        <v>6</v>
      </c>
      <c r="L22" s="80" t="e">
        <f>IF(ISBLANK(#REF!),"",#REF!)</f>
        <v>#REF!</v>
      </c>
      <c r="M22" s="72">
        <f>IF(ISBLANK(#REF!),"",Q64)</f>
        <v>0</v>
      </c>
      <c r="P22" s="9">
        <v>2</v>
      </c>
      <c r="Q22" s="17">
        <f>DCOUNTA(MyCritData,9,MyCritIC2)</f>
        <v>1</v>
      </c>
    </row>
    <row r="23" spans="1:17">
      <c r="A23" s="78" t="s">
        <v>218</v>
      </c>
      <c r="B23" s="72">
        <f>Q17</f>
        <v>2</v>
      </c>
      <c r="L23" s="80" t="e">
        <f>IF(ISBLANK(#REF!),"",#REF!)</f>
        <v>#REF!</v>
      </c>
      <c r="M23" s="72">
        <f>IF(ISBLANK(#REF!),"",Q66)</f>
        <v>0</v>
      </c>
      <c r="P23" s="11" t="s">
        <v>53</v>
      </c>
      <c r="Q23" s="10"/>
    </row>
    <row r="24" spans="1:17" ht="15" thickBot="1">
      <c r="A24" s="73"/>
      <c r="B24" s="74">
        <f>SUM(B20:B23)</f>
        <v>10</v>
      </c>
      <c r="L24" s="80" t="e">
        <f>IF(ISBLANK(#REF!),"",#REF!)</f>
        <v>#REF!</v>
      </c>
      <c r="M24" s="72">
        <f>IF(ISBLANK(#REF!),"",Q68)</f>
        <v>0</v>
      </c>
      <c r="P24" s="9">
        <v>3</v>
      </c>
      <c r="Q24" s="17">
        <f>DCOUNTA(MyCritData,9,MyCritIC3)</f>
        <v>3</v>
      </c>
    </row>
    <row r="25" spans="1:17">
      <c r="D25" s="194" t="s">
        <v>426</v>
      </c>
      <c r="E25" s="194"/>
      <c r="F25" s="194"/>
      <c r="G25" s="195"/>
      <c r="H25" s="194"/>
      <c r="I25" s="194"/>
      <c r="J25" s="194"/>
      <c r="L25" s="80" t="e">
        <f>IF(ISBLANK(#REF!),"",#REF!)</f>
        <v>#REF!</v>
      </c>
      <c r="M25" s="72">
        <f>IF(ISBLANK(#REF!),"",Q70)</f>
        <v>0</v>
      </c>
      <c r="P25" s="11" t="s">
        <v>53</v>
      </c>
      <c r="Q25" s="10"/>
    </row>
    <row r="26" spans="1:17" ht="15" thickBot="1">
      <c r="D26" s="194"/>
      <c r="E26" s="194"/>
      <c r="F26" s="194"/>
      <c r="G26" s="195"/>
      <c r="H26" s="194"/>
      <c r="I26" s="194"/>
      <c r="J26" s="194"/>
      <c r="L26" s="80" t="e">
        <f>IF(ISBLANK(#REF!),"",#REF!)</f>
        <v>#REF!</v>
      </c>
      <c r="M26" s="72">
        <f>IF(ISBLANK(#REF!),"",Q72)</f>
        <v>0</v>
      </c>
      <c r="P26" s="9">
        <v>4</v>
      </c>
      <c r="Q26" s="17">
        <f>DCOUNTA(MyCritData,9,MyCritIC4)</f>
        <v>4</v>
      </c>
    </row>
    <row r="27" spans="1:17">
      <c r="A27" s="443" t="s">
        <v>427</v>
      </c>
      <c r="B27" s="444"/>
      <c r="L27" s="80" t="e">
        <f>IF(ISBLANK(#REF!),"",#REF!)</f>
        <v>#REF!</v>
      </c>
      <c r="M27" s="72">
        <f>IF(ISBLANK(#REF!),"",Q74)</f>
        <v>0</v>
      </c>
      <c r="P27" s="11" t="s">
        <v>53</v>
      </c>
      <c r="Q27" s="10"/>
    </row>
    <row r="28" spans="1:17">
      <c r="A28" s="79" t="s">
        <v>154</v>
      </c>
      <c r="B28" s="72">
        <f>Q31</f>
        <v>0</v>
      </c>
      <c r="L28" s="80" t="e">
        <f>IF(ISBLANK(#REF!),"",#REF!)</f>
        <v>#REF!</v>
      </c>
      <c r="M28" s="72">
        <f>IF(ISBLANK(#REF!),"",Q76)</f>
        <v>0</v>
      </c>
      <c r="P28" s="9">
        <v>5</v>
      </c>
      <c r="Q28" s="17">
        <f>DCOUNTA(MyCritData,9,MyCritIC5)</f>
        <v>2</v>
      </c>
    </row>
    <row r="29" spans="1:17">
      <c r="A29" s="79" t="s">
        <v>339</v>
      </c>
      <c r="B29" s="72">
        <f>Q33</f>
        <v>6</v>
      </c>
      <c r="L29" s="80" t="e">
        <f>IF(ISBLANK(#REF!),"",#REF!)</f>
        <v>#REF!</v>
      </c>
      <c r="M29" s="72">
        <f>IF(ISBLANK(#REF!),"",Q78)</f>
        <v>0</v>
      </c>
      <c r="P29" s="10"/>
      <c r="Q29" s="10"/>
    </row>
    <row r="30" spans="1:17">
      <c r="A30" s="79" t="s">
        <v>337</v>
      </c>
      <c r="B30" s="72">
        <f>Q35</f>
        <v>4</v>
      </c>
      <c r="L30" s="80" t="e">
        <f>IF(ISBLANK(#REF!),"",#REF!)</f>
        <v>#REF!</v>
      </c>
      <c r="M30" s="72">
        <f>IF(ISBLANK(#REF!),"",Q80)</f>
        <v>0</v>
      </c>
      <c r="P30" s="11" t="s">
        <v>354</v>
      </c>
      <c r="Q30" s="10"/>
    </row>
    <row r="31" spans="1:17" ht="15" thickBot="1">
      <c r="A31" s="73"/>
      <c r="B31" s="74">
        <f>SUM(B28:B30)</f>
        <v>10</v>
      </c>
      <c r="L31" s="81"/>
      <c r="M31" s="82">
        <f>SUM(M9:M30)</f>
        <v>0</v>
      </c>
      <c r="P31" s="16" t="s">
        <v>154</v>
      </c>
      <c r="Q31" s="17">
        <f>DCOUNTA(MyCritData,11,MyCritIEAdeq)</f>
        <v>0</v>
      </c>
    </row>
    <row r="32" spans="1:17" ht="15" thickBot="1">
      <c r="P32" s="11" t="s">
        <v>354</v>
      </c>
      <c r="Q32" s="10"/>
    </row>
    <row r="33" spans="1:17">
      <c r="A33" s="434" t="e">
        <f>MyComments</f>
        <v>#REF!</v>
      </c>
      <c r="B33" s="435"/>
      <c r="C33" s="435"/>
      <c r="D33" s="435"/>
      <c r="E33" s="435"/>
      <c r="F33" s="435"/>
      <c r="G33" s="435"/>
      <c r="H33" s="435"/>
      <c r="I33" s="435"/>
      <c r="J33" s="435"/>
      <c r="K33" s="435"/>
      <c r="L33" s="435"/>
      <c r="M33" s="436"/>
      <c r="P33" s="16" t="s">
        <v>339</v>
      </c>
      <c r="Q33" s="17">
        <f>DCOUNTA(MyCritData,11,MyCritIERFI)</f>
        <v>6</v>
      </c>
    </row>
    <row r="34" spans="1:17">
      <c r="A34" s="437"/>
      <c r="B34" s="438"/>
      <c r="C34" s="438"/>
      <c r="D34" s="438"/>
      <c r="E34" s="438"/>
      <c r="F34" s="438"/>
      <c r="G34" s="438"/>
      <c r="H34" s="438"/>
      <c r="I34" s="438"/>
      <c r="J34" s="438"/>
      <c r="K34" s="438"/>
      <c r="L34" s="438"/>
      <c r="M34" s="439"/>
      <c r="P34" s="11" t="s">
        <v>354</v>
      </c>
      <c r="Q34" s="10"/>
    </row>
    <row r="35" spans="1:17">
      <c r="A35" s="437"/>
      <c r="B35" s="438"/>
      <c r="C35" s="438"/>
      <c r="D35" s="438"/>
      <c r="E35" s="438"/>
      <c r="F35" s="438"/>
      <c r="G35" s="438"/>
      <c r="H35" s="438"/>
      <c r="I35" s="438"/>
      <c r="J35" s="438"/>
      <c r="K35" s="438"/>
      <c r="L35" s="438"/>
      <c r="M35" s="439"/>
      <c r="P35" s="16" t="s">
        <v>337</v>
      </c>
      <c r="Q35" s="17">
        <f>DCOUNTA(MyCritData,11,MyCritIEInAdeq)</f>
        <v>4</v>
      </c>
    </row>
    <row r="36" spans="1:17">
      <c r="A36" s="437"/>
      <c r="B36" s="438"/>
      <c r="C36" s="438"/>
      <c r="D36" s="438"/>
      <c r="E36" s="438"/>
      <c r="F36" s="438"/>
      <c r="G36" s="438"/>
      <c r="H36" s="438"/>
      <c r="I36" s="438"/>
      <c r="J36" s="438"/>
      <c r="K36" s="438"/>
      <c r="L36" s="438"/>
      <c r="M36" s="439"/>
    </row>
    <row r="37" spans="1:17" ht="15" thickBot="1">
      <c r="A37" s="440"/>
      <c r="B37" s="441"/>
      <c r="C37" s="441"/>
      <c r="D37" s="441"/>
      <c r="E37" s="441"/>
      <c r="F37" s="441"/>
      <c r="G37" s="441"/>
      <c r="H37" s="441"/>
      <c r="I37" s="441"/>
      <c r="J37" s="441"/>
      <c r="K37" s="441"/>
      <c r="L37" s="441"/>
      <c r="M37" s="442"/>
      <c r="P37" s="11" t="s">
        <v>350</v>
      </c>
    </row>
    <row r="38" spans="1:17">
      <c r="P38" s="42" t="e">
        <f>#REF!</f>
        <v>#REF!</v>
      </c>
      <c r="Q38" s="17">
        <f>DCOUNTA(MyCritData,2,MyCritCat01)</f>
        <v>0</v>
      </c>
    </row>
    <row r="39" spans="1:17">
      <c r="P39" s="11" t="s">
        <v>350</v>
      </c>
    </row>
    <row r="40" spans="1:17">
      <c r="P40" s="42" t="e">
        <f>#REF!</f>
        <v>#REF!</v>
      </c>
      <c r="Q40" s="17">
        <f>DCOUNTA(MyCritData,2,MyCritCat02)</f>
        <v>0</v>
      </c>
    </row>
    <row r="41" spans="1:17">
      <c r="P41" s="11" t="s">
        <v>350</v>
      </c>
    </row>
    <row r="42" spans="1:17">
      <c r="P42" s="42" t="e">
        <f>#REF!</f>
        <v>#REF!</v>
      </c>
      <c r="Q42" s="17">
        <f>DCOUNTA(MyCritData,2,MyCritCat03)</f>
        <v>0</v>
      </c>
    </row>
    <row r="43" spans="1:17">
      <c r="P43" s="11" t="s">
        <v>350</v>
      </c>
    </row>
    <row r="44" spans="1:17">
      <c r="P44" s="42" t="e">
        <f>#REF!</f>
        <v>#REF!</v>
      </c>
      <c r="Q44" s="17">
        <f>DCOUNTA(MyCritData,2,MyCritCat04)</f>
        <v>0</v>
      </c>
    </row>
    <row r="45" spans="1:17">
      <c r="P45" s="11" t="s">
        <v>350</v>
      </c>
    </row>
    <row r="46" spans="1:17">
      <c r="P46" s="42" t="e">
        <f>#REF!</f>
        <v>#REF!</v>
      </c>
      <c r="Q46" s="17">
        <f>DCOUNTA(MyCritData,2,MyCritCat05)</f>
        <v>0</v>
      </c>
    </row>
    <row r="47" spans="1:17">
      <c r="P47" s="11" t="s">
        <v>350</v>
      </c>
    </row>
    <row r="48" spans="1:17">
      <c r="P48" s="42" t="e">
        <f>#REF!</f>
        <v>#REF!</v>
      </c>
      <c r="Q48" s="17">
        <f>DCOUNTA(MyCritData,2,MyCritCat07)</f>
        <v>0</v>
      </c>
    </row>
    <row r="49" spans="16:17">
      <c r="P49" s="11" t="s">
        <v>350</v>
      </c>
    </row>
    <row r="50" spans="16:17">
      <c r="P50" s="42" t="e">
        <f>#REF!</f>
        <v>#REF!</v>
      </c>
      <c r="Q50" s="17">
        <f>DCOUNTA(MyCritData,2,MyCritCat08)</f>
        <v>0</v>
      </c>
    </row>
    <row r="51" spans="16:17">
      <c r="P51" s="11" t="s">
        <v>350</v>
      </c>
    </row>
    <row r="52" spans="16:17">
      <c r="P52" s="42" t="e">
        <f>#REF!</f>
        <v>#REF!</v>
      </c>
      <c r="Q52" s="17">
        <f>DCOUNTA(MyCritData,2,MyCritCat09)</f>
        <v>0</v>
      </c>
    </row>
    <row r="53" spans="16:17">
      <c r="P53" s="11" t="s">
        <v>350</v>
      </c>
    </row>
    <row r="54" spans="16:17">
      <c r="P54" s="42" t="e">
        <f>#REF!</f>
        <v>#REF!</v>
      </c>
      <c r="Q54" s="17">
        <f>DCOUNTA(MyCritData,2,MyCritCat11)</f>
        <v>0</v>
      </c>
    </row>
    <row r="55" spans="16:17">
      <c r="P55" s="11" t="s">
        <v>350</v>
      </c>
    </row>
    <row r="56" spans="16:17">
      <c r="P56" s="42" t="e">
        <f>#REF!</f>
        <v>#REF!</v>
      </c>
      <c r="Q56" s="17">
        <f>DCOUNTA(MyCritData,2,MyCritCat12)</f>
        <v>0</v>
      </c>
    </row>
    <row r="57" spans="16:17">
      <c r="P57" s="11" t="s">
        <v>350</v>
      </c>
    </row>
    <row r="58" spans="16:17">
      <c r="P58" s="42" t="e">
        <f>#REF!</f>
        <v>#REF!</v>
      </c>
      <c r="Q58" s="17">
        <f>DCOUNTA(MyCritData,2,MyCritCat13)</f>
        <v>0</v>
      </c>
    </row>
    <row r="59" spans="16:17">
      <c r="P59" s="11" t="s">
        <v>350</v>
      </c>
    </row>
    <row r="60" spans="16:17">
      <c r="P60" s="42" t="e">
        <f>#REF!</f>
        <v>#REF!</v>
      </c>
      <c r="Q60" s="17">
        <f>DCOUNTA(MyCritData,2,MyCritCat14)</f>
        <v>0</v>
      </c>
    </row>
    <row r="61" spans="16:17">
      <c r="P61" s="11" t="s">
        <v>350</v>
      </c>
    </row>
    <row r="62" spans="16:17">
      <c r="P62" s="42" t="e">
        <f>#REF!</f>
        <v>#REF!</v>
      </c>
      <c r="Q62" s="17">
        <f>DCOUNTA(MyCritData,2,MyCritCat15)</f>
        <v>0</v>
      </c>
    </row>
    <row r="63" spans="16:17">
      <c r="P63" s="11" t="s">
        <v>350</v>
      </c>
    </row>
    <row r="64" spans="16:17">
      <c r="P64" s="42" t="e">
        <f>#REF!</f>
        <v>#REF!</v>
      </c>
      <c r="Q64" s="17">
        <f>DCOUNTA(MyCritData,2,MyCritCat16)</f>
        <v>0</v>
      </c>
    </row>
    <row r="65" spans="16:17">
      <c r="P65" s="11" t="s">
        <v>350</v>
      </c>
    </row>
    <row r="66" spans="16:17">
      <c r="P66" s="42" t="e">
        <f>#REF!</f>
        <v>#REF!</v>
      </c>
      <c r="Q66" s="17">
        <f>DCOUNTA(MyCritData,2,MyCritCat17)</f>
        <v>0</v>
      </c>
    </row>
    <row r="67" spans="16:17">
      <c r="P67" s="11" t="s">
        <v>350</v>
      </c>
    </row>
    <row r="68" spans="16:17">
      <c r="P68" s="42" t="e">
        <f>#REF!</f>
        <v>#REF!</v>
      </c>
      <c r="Q68" s="17">
        <f>DCOUNTA(MyCritData,2,MyCritCat18)</f>
        <v>0</v>
      </c>
    </row>
    <row r="69" spans="16:17">
      <c r="P69" s="11" t="s">
        <v>350</v>
      </c>
    </row>
    <row r="70" spans="16:17">
      <c r="P70" s="42" t="e">
        <f>#REF!</f>
        <v>#REF!</v>
      </c>
      <c r="Q70" s="17">
        <f>DCOUNTA(MyCritData,2,MyCritCat19)</f>
        <v>0</v>
      </c>
    </row>
    <row r="71" spans="16:17">
      <c r="P71" s="11" t="s">
        <v>350</v>
      </c>
    </row>
    <row r="72" spans="16:17">
      <c r="P72" s="42" t="e">
        <f>#REF!</f>
        <v>#REF!</v>
      </c>
      <c r="Q72" s="17">
        <f>DCOUNTA(MyCritData,2,MyCritCat20)</f>
        <v>0</v>
      </c>
    </row>
    <row r="73" spans="16:17">
      <c r="P73" s="11" t="s">
        <v>350</v>
      </c>
    </row>
    <row r="74" spans="16:17">
      <c r="P74" s="42" t="e">
        <f>#REF!</f>
        <v>#REF!</v>
      </c>
      <c r="Q74" s="17">
        <f>DCOUNTA(MyCritData,2,MyCritCat21)</f>
        <v>0</v>
      </c>
    </row>
    <row r="75" spans="16:17">
      <c r="P75" s="11" t="s">
        <v>350</v>
      </c>
    </row>
    <row r="76" spans="16:17">
      <c r="P76" s="42" t="e">
        <f>#REF!</f>
        <v>#REF!</v>
      </c>
      <c r="Q76" s="17">
        <f>DCOUNTA(MyCritData,2,MyCritCat22)</f>
        <v>0</v>
      </c>
    </row>
    <row r="77" spans="16:17">
      <c r="P77" s="11" t="s">
        <v>350</v>
      </c>
    </row>
    <row r="78" spans="16:17">
      <c r="P78" s="42" t="e">
        <f>#REF!</f>
        <v>#REF!</v>
      </c>
      <c r="Q78" s="17">
        <f>DCOUNTA(MyCritData,2,MyCritCat23)</f>
        <v>0</v>
      </c>
    </row>
    <row r="79" spans="16:17">
      <c r="P79" s="11" t="s">
        <v>350</v>
      </c>
    </row>
    <row r="80" spans="16:17">
      <c r="P80" s="42" t="e">
        <f>#REF!</f>
        <v>#REF!</v>
      </c>
      <c r="Q80" s="17">
        <f>DCOUNTA(MyCritData,2,MyCritCat24)</f>
        <v>0</v>
      </c>
    </row>
  </sheetData>
  <mergeCells count="9">
    <mergeCell ref="A4:M4"/>
    <mergeCell ref="A33:M37"/>
    <mergeCell ref="A27:B27"/>
    <mergeCell ref="L8:M8"/>
    <mergeCell ref="D8:J8"/>
    <mergeCell ref="F10:J10"/>
    <mergeCell ref="D12:D16"/>
    <mergeCell ref="A19:B19"/>
    <mergeCell ref="A10:B10"/>
  </mergeCells>
  <conditionalFormatting sqref="A28:A30 D11:F13 P31 P33 P35 P48 P46 P42">
    <cfRule type="cellIs" dxfId="9" priority="130" operator="equal">
      <formula>"Room for improvement"</formula>
    </cfRule>
    <cfRule type="cellIs" dxfId="8" priority="131" stopIfTrue="1" operator="equal">
      <formula>"Inadequate"</formula>
    </cfRule>
    <cfRule type="cellIs" dxfId="7" priority="132" stopIfTrue="1" operator="equal">
      <formula>"Adequate"</formula>
    </cfRule>
  </conditionalFormatting>
  <conditionalFormatting sqref="A29:A30 D12:F13 P33 P46">
    <cfRule type="cellIs" dxfId="6" priority="127" stopIfTrue="1" operator="equal">
      <formula>"Low"</formula>
    </cfRule>
    <cfRule type="cellIs" dxfId="5" priority="128" stopIfTrue="1" operator="equal">
      <formula>"High"</formula>
    </cfRule>
    <cfRule type="cellIs" dxfId="4" priority="129" stopIfTrue="1" operator="equal">
      <formula>"Extreme"</formula>
    </cfRule>
  </conditionalFormatting>
  <conditionalFormatting sqref="A29:A30 D12:F13 P33 P46">
    <cfRule type="cellIs" dxfId="3" priority="126" stopIfTrue="1" operator="equal">
      <formula>"Medium"</formula>
    </cfRule>
  </conditionalFormatting>
  <conditionalFormatting sqref="A29:A30 D12:F13 P33 P46">
    <cfRule type="cellIs" dxfId="2" priority="104" operator="equal">
      <formula>"Has Room for improvement"</formula>
    </cfRule>
    <cfRule type="cellIs" dxfId="1" priority="105" stopIfTrue="1" operator="equal">
      <formula>"Inadequate"</formula>
    </cfRule>
    <cfRule type="cellIs" dxfId="0" priority="106" stopIfTrue="1" operator="equal">
      <formula>"Adequate"</formula>
    </cfRule>
  </conditionalFormatting>
  <printOptions horizontalCentered="1" verticalCentered="1"/>
  <pageMargins left="0.70866141732283472" right="0.70866141732283472" top="0.74803149606299213" bottom="0.74803149606299213" header="0.31496062992125984" footer="0.31496062992125984"/>
  <pageSetup paperSize="9" scale="88" fitToHeight="2" orientation="landscape" r:id="rId1"/>
  <headerFooter>
    <oddHeader>&amp;LACTIA Operational Risk Register Statistical summary&amp;R&amp;G</oddHeader>
    <oddFooter>&amp;LACT Government Confidential&amp;CPrinted &amp;D&amp;RPage &amp;P of &amp;N</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rgb="FFFF0000"/>
  </sheetPr>
  <dimension ref="A1:AA102"/>
  <sheetViews>
    <sheetView workbookViewId="0">
      <selection activeCell="D8" sqref="D8"/>
    </sheetView>
  </sheetViews>
  <sheetFormatPr defaultRowHeight="14.4"/>
  <cols>
    <col min="1" max="2" width="4" customWidth="1"/>
    <col min="20" max="20" width="4" style="10" bestFit="1" customWidth="1"/>
    <col min="21" max="21" width="13.109375" style="10" bestFit="1" customWidth="1"/>
    <col min="22" max="22" width="25.6640625" style="10" bestFit="1" customWidth="1"/>
    <col min="23" max="23" width="6.5546875" style="10" bestFit="1" customWidth="1"/>
  </cols>
  <sheetData>
    <row r="1" spans="1:27" ht="15.75" customHeight="1" thickBot="1">
      <c r="A1" s="447" t="s">
        <v>422</v>
      </c>
      <c r="B1" s="448"/>
      <c r="C1" s="448"/>
      <c r="D1" s="448"/>
      <c r="E1" s="448"/>
      <c r="F1" s="448"/>
      <c r="G1" s="448"/>
      <c r="T1" s="447" t="s">
        <v>428</v>
      </c>
      <c r="U1" s="448"/>
      <c r="V1" s="448"/>
      <c r="W1" s="448"/>
      <c r="Y1" s="447" t="s">
        <v>429</v>
      </c>
      <c r="Z1" s="448"/>
      <c r="AA1" s="448"/>
    </row>
    <row r="2" spans="1:27" ht="15" thickBot="1">
      <c r="T2" s="43" t="s">
        <v>407</v>
      </c>
      <c r="U2" s="43" t="s">
        <v>53</v>
      </c>
      <c r="V2" s="43" t="s">
        <v>430</v>
      </c>
      <c r="W2" s="43" t="s">
        <v>353</v>
      </c>
      <c r="Y2" s="19"/>
      <c r="Z2" s="65" t="s">
        <v>431</v>
      </c>
      <c r="AA2" s="19" t="s">
        <v>432</v>
      </c>
    </row>
    <row r="3" spans="1:27" ht="15" thickBot="1">
      <c r="C3" s="447" t="s">
        <v>53</v>
      </c>
      <c r="D3" s="448"/>
      <c r="E3" s="448"/>
      <c r="F3" s="448"/>
      <c r="G3" s="449"/>
      <c r="T3" s="43">
        <v>1</v>
      </c>
      <c r="U3" s="43" t="e">
        <f>RiskRegister!#REF!</f>
        <v>#REF!</v>
      </c>
      <c r="V3" s="43" t="e">
        <f>+RiskRegister!#REF!</f>
        <v>#REF!</v>
      </c>
      <c r="W3" s="43" t="e">
        <f>RiskRegister!#REF!*10+RiskRegister!#REF!</f>
        <v>#REF!</v>
      </c>
      <c r="Z3" s="12" t="str">
        <f>Stats!P11</f>
        <v>Low</v>
      </c>
      <c r="AA3" s="64">
        <f>Stats!Q11</f>
        <v>0</v>
      </c>
    </row>
    <row r="4" spans="1:27" ht="15" thickBot="1">
      <c r="C4" s="61">
        <v>1</v>
      </c>
      <c r="D4" s="62">
        <v>2</v>
      </c>
      <c r="E4" s="62">
        <v>3</v>
      </c>
      <c r="F4" s="62">
        <v>4</v>
      </c>
      <c r="G4" s="63">
        <v>5</v>
      </c>
      <c r="T4" s="43">
        <v>2</v>
      </c>
      <c r="U4" s="43">
        <f>RiskRegister!G6</f>
        <v>1</v>
      </c>
      <c r="V4" s="43">
        <f>+RiskRegister!H6</f>
        <v>2</v>
      </c>
      <c r="W4" s="43">
        <f>RiskRegister!G6*10+RiskRegister!H6</f>
        <v>12</v>
      </c>
      <c r="Z4" s="13" t="str">
        <f>Stats!P13</f>
        <v>Medium</v>
      </c>
      <c r="AA4" s="64">
        <f>Stats!Q13</f>
        <v>2</v>
      </c>
    </row>
    <row r="5" spans="1:27">
      <c r="A5" s="450" t="s">
        <v>65</v>
      </c>
      <c r="B5" s="58">
        <v>5</v>
      </c>
      <c r="C5" s="51">
        <f>COUNTIF(MyRatings,15)</f>
        <v>0</v>
      </c>
      <c r="D5" s="52">
        <f>COUNTIF(MyRatings,25)</f>
        <v>0</v>
      </c>
      <c r="E5" s="52">
        <f>COUNTIF(MyRatings,35)</f>
        <v>0</v>
      </c>
      <c r="F5" s="53">
        <f>COUNTIF(MyRatings,45)</f>
        <v>0</v>
      </c>
      <c r="G5" s="54">
        <f>COUNTIF(MyRatings,55)</f>
        <v>0</v>
      </c>
      <c r="T5" s="43">
        <v>3</v>
      </c>
      <c r="U5" s="43" t="e">
        <f>RiskRegister!#REF!</f>
        <v>#REF!</v>
      </c>
      <c r="V5" s="43" t="e">
        <f>+RiskRegister!#REF!</f>
        <v>#REF!</v>
      </c>
      <c r="W5" s="43" t="e">
        <f>RiskRegister!#REF!*10+RiskRegister!#REF!</f>
        <v>#REF!</v>
      </c>
      <c r="Z5" s="14" t="str">
        <f>Stats!P15</f>
        <v>High</v>
      </c>
      <c r="AA5" s="64">
        <f>Stats!Q15</f>
        <v>6</v>
      </c>
    </row>
    <row r="6" spans="1:27">
      <c r="A6" s="451"/>
      <c r="B6" s="59">
        <v>4</v>
      </c>
      <c r="C6" s="55">
        <f>COUNTIF(MyRatings,14)</f>
        <v>0</v>
      </c>
      <c r="D6" s="44">
        <f>COUNTIF(MyRatings,24)</f>
        <v>0</v>
      </c>
      <c r="E6" s="45">
        <f>COUNTIF(MyRatings,34)</f>
        <v>0</v>
      </c>
      <c r="F6" s="45">
        <f>COUNTIF(MyRatings,44)</f>
        <v>0</v>
      </c>
      <c r="G6" s="46">
        <f>COUNTIF(MyRatings,54)</f>
        <v>0</v>
      </c>
      <c r="T6" s="43">
        <v>4</v>
      </c>
      <c r="U6" s="43">
        <f>RiskRegister!G7</f>
        <v>2</v>
      </c>
      <c r="V6" s="43">
        <f>+RiskRegister!H7</f>
        <v>1</v>
      </c>
      <c r="W6" s="43">
        <f>RiskRegister!G7*10+RiskRegister!H7</f>
        <v>21</v>
      </c>
      <c r="Z6" s="15" t="str">
        <f>Stats!P17</f>
        <v>Extreme</v>
      </c>
      <c r="AA6" s="64">
        <f>Stats!Q17</f>
        <v>2</v>
      </c>
    </row>
    <row r="7" spans="1:27">
      <c r="A7" s="451"/>
      <c r="B7" s="59">
        <v>3</v>
      </c>
      <c r="C7" s="56">
        <f>COUNTIF(MyRatings,13)</f>
        <v>0</v>
      </c>
      <c r="D7" s="44">
        <f>COUNTIF(MyRatings,23)</f>
        <v>0</v>
      </c>
      <c r="E7" s="44">
        <f>COUNTIF(MyRatings,33)</f>
        <v>0</v>
      </c>
      <c r="F7" s="45">
        <f>COUNTIF(MyRatings,43)</f>
        <v>0</v>
      </c>
      <c r="G7" s="46">
        <f>COUNTIF(MyRatings,53)</f>
        <v>0</v>
      </c>
      <c r="T7" s="43">
        <v>5</v>
      </c>
      <c r="U7" s="43">
        <f>RiskRegister!G8</f>
        <v>1</v>
      </c>
      <c r="V7" s="43">
        <f>+RiskRegister!H8</f>
        <v>2</v>
      </c>
      <c r="W7" s="43">
        <f>RiskRegister!G8*10+RiskRegister!H8</f>
        <v>12</v>
      </c>
    </row>
    <row r="8" spans="1:27">
      <c r="A8" s="451"/>
      <c r="B8" s="59">
        <v>2</v>
      </c>
      <c r="C8" s="56">
        <f>COUNTIF(MyRatings,12)</f>
        <v>2</v>
      </c>
      <c r="D8" s="44">
        <f>COUNTIF(MyRatings,22)</f>
        <v>1</v>
      </c>
      <c r="E8" s="44">
        <f>COUNTIF(MyRatings,32)</f>
        <v>0</v>
      </c>
      <c r="F8" s="45">
        <f>COUNTIF(MyRatings,42)</f>
        <v>0</v>
      </c>
      <c r="G8" s="47">
        <f>COUNTIF(MyRatings,52)</f>
        <v>0</v>
      </c>
      <c r="T8" s="43">
        <v>6</v>
      </c>
      <c r="U8" s="43" t="e">
        <f>RiskRegister!#REF!</f>
        <v>#REF!</v>
      </c>
      <c r="V8" s="43" t="e">
        <f>+RiskRegister!#REF!</f>
        <v>#REF!</v>
      </c>
      <c r="W8" s="43" t="e">
        <f>RiskRegister!#REF!*10+RiskRegister!#REF!</f>
        <v>#REF!</v>
      </c>
    </row>
    <row r="9" spans="1:27" ht="15" thickBot="1">
      <c r="A9" s="452"/>
      <c r="B9" s="60">
        <v>1</v>
      </c>
      <c r="C9" s="57">
        <f>COUNTIF(MyRatings,11)</f>
        <v>0</v>
      </c>
      <c r="D9" s="48">
        <f>COUNTIF(MyRatings,21)</f>
        <v>3</v>
      </c>
      <c r="E9" s="49">
        <f>COUNTIF(MyRatings,31)</f>
        <v>0</v>
      </c>
      <c r="F9" s="49">
        <f>COUNTIF(MyRatings,41)</f>
        <v>0</v>
      </c>
      <c r="G9" s="50">
        <f>COUNTIF(MyRatings,51)</f>
        <v>0</v>
      </c>
      <c r="T9" s="43">
        <v>7</v>
      </c>
      <c r="U9" s="43" t="e">
        <f>RiskRegister!#REF!</f>
        <v>#REF!</v>
      </c>
      <c r="V9" s="43" t="e">
        <f>+RiskRegister!#REF!</f>
        <v>#REF!</v>
      </c>
      <c r="W9" s="43" t="e">
        <f>RiskRegister!#REF!*10+RiskRegister!#REF!</f>
        <v>#REF!</v>
      </c>
    </row>
    <row r="10" spans="1:27">
      <c r="T10" s="43">
        <v>8</v>
      </c>
      <c r="U10" s="43">
        <f>RiskRegister!G9</f>
        <v>2</v>
      </c>
      <c r="V10" s="43">
        <f>+RiskRegister!H9</f>
        <v>1</v>
      </c>
      <c r="W10" s="43">
        <f>RiskRegister!G9*10+RiskRegister!H9</f>
        <v>21</v>
      </c>
    </row>
    <row r="11" spans="1:27">
      <c r="T11" s="43">
        <v>9</v>
      </c>
      <c r="U11" s="43" t="e">
        <f>RiskRegister!#REF!</f>
        <v>#REF!</v>
      </c>
      <c r="V11" s="43" t="e">
        <f>+RiskRegister!#REF!</f>
        <v>#REF!</v>
      </c>
      <c r="W11" s="43" t="e">
        <f>RiskRegister!#REF!*10+RiskRegister!#REF!</f>
        <v>#REF!</v>
      </c>
    </row>
    <row r="12" spans="1:27">
      <c r="T12" s="43">
        <v>10</v>
      </c>
      <c r="U12" s="43">
        <f>RiskRegister!G10</f>
        <v>2</v>
      </c>
      <c r="V12" s="43">
        <f>+RiskRegister!H10</f>
        <v>2</v>
      </c>
      <c r="W12" s="43">
        <f>RiskRegister!G10*10+RiskRegister!H10</f>
        <v>22</v>
      </c>
    </row>
    <row r="13" spans="1:27">
      <c r="T13" s="43">
        <v>11</v>
      </c>
      <c r="U13" s="43">
        <f>RiskRegister!G11</f>
        <v>2</v>
      </c>
      <c r="V13" s="43">
        <f>+RiskRegister!H11</f>
        <v>1</v>
      </c>
      <c r="W13" s="43">
        <f>RiskRegister!G11*10+RiskRegister!H11</f>
        <v>21</v>
      </c>
    </row>
    <row r="14" spans="1:27">
      <c r="T14" s="43">
        <v>12</v>
      </c>
      <c r="U14" s="43">
        <f>RiskRegister!G12</f>
        <v>0</v>
      </c>
      <c r="V14" s="43">
        <f>+RiskRegister!H12</f>
        <v>0</v>
      </c>
      <c r="W14" s="43">
        <f>RiskRegister!G12*10+RiskRegister!H12</f>
        <v>0</v>
      </c>
    </row>
    <row r="15" spans="1:27">
      <c r="T15" s="43">
        <v>13</v>
      </c>
      <c r="U15" s="43">
        <f>RiskRegister!G13</f>
        <v>0</v>
      </c>
      <c r="V15" s="43">
        <f>+RiskRegister!H13</f>
        <v>0</v>
      </c>
      <c r="W15" s="43">
        <f>RiskRegister!G13*10+RiskRegister!H13</f>
        <v>0</v>
      </c>
    </row>
    <row r="16" spans="1:27">
      <c r="T16" s="43">
        <v>14</v>
      </c>
      <c r="U16" s="43">
        <f>RiskRegister!G14</f>
        <v>0</v>
      </c>
      <c r="V16" s="43">
        <f>+RiskRegister!H14</f>
        <v>0</v>
      </c>
      <c r="W16" s="43">
        <f>RiskRegister!G14*10+RiskRegister!H14</f>
        <v>0</v>
      </c>
    </row>
    <row r="17" spans="20:23">
      <c r="T17" s="43">
        <v>15</v>
      </c>
      <c r="U17" s="43">
        <f>RiskRegister!G15</f>
        <v>0</v>
      </c>
      <c r="V17" s="43">
        <f>+RiskRegister!H15</f>
        <v>0</v>
      </c>
      <c r="W17" s="43">
        <f>RiskRegister!G15*10+RiskRegister!H15</f>
        <v>0</v>
      </c>
    </row>
    <row r="18" spans="20:23">
      <c r="T18" s="43">
        <v>16</v>
      </c>
      <c r="U18" s="43">
        <f>RiskRegister!G16</f>
        <v>0</v>
      </c>
      <c r="V18" s="43">
        <f>+RiskRegister!H16</f>
        <v>0</v>
      </c>
      <c r="W18" s="43">
        <f>RiskRegister!G16*10+RiskRegister!H16</f>
        <v>0</v>
      </c>
    </row>
    <row r="19" spans="20:23">
      <c r="T19" s="43">
        <v>17</v>
      </c>
      <c r="U19" s="43">
        <f>RiskRegister!G17</f>
        <v>0</v>
      </c>
      <c r="V19" s="43">
        <f>+RiskRegister!H17</f>
        <v>0</v>
      </c>
      <c r="W19" s="43">
        <f>RiskRegister!G17*10+RiskRegister!H17</f>
        <v>0</v>
      </c>
    </row>
    <row r="20" spans="20:23">
      <c r="T20" s="43">
        <v>18</v>
      </c>
      <c r="U20" s="43">
        <f>RiskRegister!G18</f>
        <v>0</v>
      </c>
      <c r="V20" s="43">
        <f>+RiskRegister!H18</f>
        <v>0</v>
      </c>
      <c r="W20" s="43">
        <f>RiskRegister!G18*10+RiskRegister!H18</f>
        <v>0</v>
      </c>
    </row>
    <row r="21" spans="20:23">
      <c r="T21" s="43">
        <v>19</v>
      </c>
      <c r="U21" s="43">
        <f>RiskRegister!G19</f>
        <v>0</v>
      </c>
      <c r="V21" s="43">
        <f>+RiskRegister!H19</f>
        <v>0</v>
      </c>
      <c r="W21" s="43">
        <f>RiskRegister!G19*10+RiskRegister!H19</f>
        <v>0</v>
      </c>
    </row>
    <row r="22" spans="20:23">
      <c r="T22" s="43">
        <v>20</v>
      </c>
      <c r="U22" s="43">
        <f>RiskRegister!G20</f>
        <v>0</v>
      </c>
      <c r="V22" s="43">
        <f>+RiskRegister!H20</f>
        <v>0</v>
      </c>
      <c r="W22" s="43">
        <f>RiskRegister!G20*10+RiskRegister!H20</f>
        <v>0</v>
      </c>
    </row>
    <row r="23" spans="20:23">
      <c r="T23" s="43">
        <v>21</v>
      </c>
      <c r="U23" s="43" t="e">
        <f>RiskRegister!#REF!</f>
        <v>#REF!</v>
      </c>
      <c r="V23" s="43" t="e">
        <f>+RiskRegister!#REF!</f>
        <v>#REF!</v>
      </c>
      <c r="W23" s="43" t="e">
        <f>RiskRegister!#REF!*10+RiskRegister!#REF!</f>
        <v>#REF!</v>
      </c>
    </row>
    <row r="24" spans="20:23">
      <c r="T24" s="43">
        <v>22</v>
      </c>
      <c r="U24" s="43" t="e">
        <f>RiskRegister!#REF!</f>
        <v>#REF!</v>
      </c>
      <c r="V24" s="43" t="e">
        <f>+RiskRegister!#REF!</f>
        <v>#REF!</v>
      </c>
      <c r="W24" s="43" t="e">
        <f>RiskRegister!#REF!*10+RiskRegister!#REF!</f>
        <v>#REF!</v>
      </c>
    </row>
    <row r="25" spans="20:23">
      <c r="T25" s="43">
        <v>23</v>
      </c>
      <c r="U25" s="43" t="e">
        <f>RiskRegister!#REF!</f>
        <v>#REF!</v>
      </c>
      <c r="V25" s="43" t="e">
        <f>+RiskRegister!#REF!</f>
        <v>#REF!</v>
      </c>
      <c r="W25" s="43" t="e">
        <f>RiskRegister!#REF!*10+RiskRegister!#REF!</f>
        <v>#REF!</v>
      </c>
    </row>
    <row r="26" spans="20:23">
      <c r="T26" s="43">
        <v>24</v>
      </c>
      <c r="U26" s="43" t="e">
        <f>RiskRegister!#REF!</f>
        <v>#REF!</v>
      </c>
      <c r="V26" s="43" t="e">
        <f>+RiskRegister!#REF!</f>
        <v>#REF!</v>
      </c>
      <c r="W26" s="43" t="e">
        <f>RiskRegister!#REF!*10+RiskRegister!#REF!</f>
        <v>#REF!</v>
      </c>
    </row>
    <row r="27" spans="20:23">
      <c r="T27" s="43">
        <v>25</v>
      </c>
      <c r="U27" s="43" t="e">
        <f>RiskRegister!#REF!</f>
        <v>#REF!</v>
      </c>
      <c r="V27" s="43" t="e">
        <f>+RiskRegister!#REF!</f>
        <v>#REF!</v>
      </c>
      <c r="W27" s="43" t="e">
        <f>RiskRegister!#REF!*10+RiskRegister!#REF!</f>
        <v>#REF!</v>
      </c>
    </row>
    <row r="28" spans="20:23">
      <c r="T28" s="43">
        <v>26</v>
      </c>
      <c r="U28" s="43" t="e">
        <f>RiskRegister!#REF!</f>
        <v>#REF!</v>
      </c>
      <c r="V28" s="43" t="e">
        <f>+RiskRegister!#REF!</f>
        <v>#REF!</v>
      </c>
      <c r="W28" s="43" t="e">
        <f>RiskRegister!#REF!*10+RiskRegister!#REF!</f>
        <v>#REF!</v>
      </c>
    </row>
    <row r="29" spans="20:23">
      <c r="T29" s="43">
        <v>27</v>
      </c>
      <c r="U29" s="43" t="e">
        <f>RiskRegister!#REF!</f>
        <v>#REF!</v>
      </c>
      <c r="V29" s="43" t="e">
        <f>+RiskRegister!#REF!</f>
        <v>#REF!</v>
      </c>
      <c r="W29" s="43" t="e">
        <f>RiskRegister!#REF!*10+RiskRegister!#REF!</f>
        <v>#REF!</v>
      </c>
    </row>
    <row r="30" spans="20:23">
      <c r="T30" s="43">
        <v>28</v>
      </c>
      <c r="U30" s="43" t="e">
        <f>RiskRegister!#REF!</f>
        <v>#REF!</v>
      </c>
      <c r="V30" s="43" t="e">
        <f>+RiskRegister!#REF!</f>
        <v>#REF!</v>
      </c>
      <c r="W30" s="43" t="e">
        <f>RiskRegister!#REF!*10+RiskRegister!#REF!</f>
        <v>#REF!</v>
      </c>
    </row>
    <row r="31" spans="20:23">
      <c r="T31" s="43">
        <v>29</v>
      </c>
      <c r="U31" s="43" t="e">
        <f>RiskRegister!#REF!</f>
        <v>#REF!</v>
      </c>
      <c r="V31" s="43" t="e">
        <f>+RiskRegister!#REF!</f>
        <v>#REF!</v>
      </c>
      <c r="W31" s="43" t="e">
        <f>RiskRegister!#REF!*10+RiskRegister!#REF!</f>
        <v>#REF!</v>
      </c>
    </row>
    <row r="32" spans="20:23">
      <c r="T32" s="43">
        <v>30</v>
      </c>
      <c r="U32" s="43" t="e">
        <f>RiskRegister!#REF!</f>
        <v>#REF!</v>
      </c>
      <c r="V32" s="43" t="e">
        <f>+RiskRegister!#REF!</f>
        <v>#REF!</v>
      </c>
      <c r="W32" s="43" t="e">
        <f>RiskRegister!#REF!*10+RiskRegister!#REF!</f>
        <v>#REF!</v>
      </c>
    </row>
    <row r="33" spans="20:23">
      <c r="T33" s="43">
        <v>31</v>
      </c>
      <c r="U33" s="43" t="e">
        <f>RiskRegister!#REF!</f>
        <v>#REF!</v>
      </c>
      <c r="V33" s="43" t="e">
        <f>+RiskRegister!#REF!</f>
        <v>#REF!</v>
      </c>
      <c r="W33" s="43" t="e">
        <f>RiskRegister!#REF!*10+RiskRegister!#REF!</f>
        <v>#REF!</v>
      </c>
    </row>
    <row r="34" spans="20:23">
      <c r="T34" s="43">
        <v>32</v>
      </c>
      <c r="U34" s="43" t="e">
        <f>RiskRegister!#REF!</f>
        <v>#REF!</v>
      </c>
      <c r="V34" s="43" t="e">
        <f>+RiskRegister!#REF!</f>
        <v>#REF!</v>
      </c>
      <c r="W34" s="43" t="e">
        <f>RiskRegister!#REF!*10+RiskRegister!#REF!</f>
        <v>#REF!</v>
      </c>
    </row>
    <row r="35" spans="20:23">
      <c r="T35" s="43">
        <v>33</v>
      </c>
      <c r="U35" s="43" t="e">
        <f>RiskRegister!#REF!</f>
        <v>#REF!</v>
      </c>
      <c r="V35" s="43" t="e">
        <f>+RiskRegister!#REF!</f>
        <v>#REF!</v>
      </c>
      <c r="W35" s="43" t="e">
        <f>RiskRegister!#REF!*10+RiskRegister!#REF!</f>
        <v>#REF!</v>
      </c>
    </row>
    <row r="36" spans="20:23">
      <c r="T36" s="43">
        <v>34</v>
      </c>
      <c r="U36" s="43" t="e">
        <f>RiskRegister!#REF!</f>
        <v>#REF!</v>
      </c>
      <c r="V36" s="43" t="e">
        <f>+RiskRegister!#REF!</f>
        <v>#REF!</v>
      </c>
      <c r="W36" s="43" t="e">
        <f>RiskRegister!#REF!*10+RiskRegister!#REF!</f>
        <v>#REF!</v>
      </c>
    </row>
    <row r="37" spans="20:23">
      <c r="T37" s="43">
        <v>35</v>
      </c>
      <c r="U37" s="43" t="e">
        <f>RiskRegister!#REF!</f>
        <v>#REF!</v>
      </c>
      <c r="V37" s="43" t="e">
        <f>+RiskRegister!#REF!</f>
        <v>#REF!</v>
      </c>
      <c r="W37" s="43" t="e">
        <f>RiskRegister!#REF!*10+RiskRegister!#REF!</f>
        <v>#REF!</v>
      </c>
    </row>
    <row r="38" spans="20:23">
      <c r="T38" s="43">
        <v>36</v>
      </c>
      <c r="U38" s="43" t="e">
        <f>RiskRegister!#REF!</f>
        <v>#REF!</v>
      </c>
      <c r="V38" s="43" t="e">
        <f>+RiskRegister!#REF!</f>
        <v>#REF!</v>
      </c>
      <c r="W38" s="43" t="e">
        <f>RiskRegister!#REF!*10+RiskRegister!#REF!</f>
        <v>#REF!</v>
      </c>
    </row>
    <row r="39" spans="20:23">
      <c r="T39" s="43">
        <v>37</v>
      </c>
      <c r="U39" s="43" t="e">
        <f>RiskRegister!#REF!</f>
        <v>#REF!</v>
      </c>
      <c r="V39" s="43" t="e">
        <f>+RiskRegister!#REF!</f>
        <v>#REF!</v>
      </c>
      <c r="W39" s="43" t="e">
        <f>RiskRegister!#REF!*10+RiskRegister!#REF!</f>
        <v>#REF!</v>
      </c>
    </row>
    <row r="40" spans="20:23">
      <c r="T40" s="43">
        <v>38</v>
      </c>
      <c r="U40" s="43" t="e">
        <f>RiskRegister!#REF!</f>
        <v>#REF!</v>
      </c>
      <c r="V40" s="43" t="e">
        <f>+RiskRegister!#REF!</f>
        <v>#REF!</v>
      </c>
      <c r="W40" s="43" t="e">
        <f>RiskRegister!#REF!*10+RiskRegister!#REF!</f>
        <v>#REF!</v>
      </c>
    </row>
    <row r="41" spans="20:23">
      <c r="T41" s="43">
        <v>39</v>
      </c>
      <c r="U41" s="43" t="e">
        <f>RiskRegister!#REF!</f>
        <v>#REF!</v>
      </c>
      <c r="V41" s="43" t="e">
        <f>+RiskRegister!#REF!</f>
        <v>#REF!</v>
      </c>
      <c r="W41" s="43" t="e">
        <f>RiskRegister!#REF!*10+RiskRegister!#REF!</f>
        <v>#REF!</v>
      </c>
    </row>
    <row r="42" spans="20:23">
      <c r="T42" s="43">
        <v>40</v>
      </c>
      <c r="U42" s="43" t="e">
        <f>RiskRegister!#REF!</f>
        <v>#REF!</v>
      </c>
      <c r="V42" s="43" t="e">
        <f>+RiskRegister!#REF!</f>
        <v>#REF!</v>
      </c>
      <c r="W42" s="43" t="e">
        <f>RiskRegister!#REF!*10+RiskRegister!#REF!</f>
        <v>#REF!</v>
      </c>
    </row>
    <row r="43" spans="20:23">
      <c r="T43" s="43">
        <v>41</v>
      </c>
      <c r="U43" s="43" t="e">
        <f>RiskRegister!#REF!</f>
        <v>#REF!</v>
      </c>
      <c r="V43" s="43" t="e">
        <f>+RiskRegister!#REF!</f>
        <v>#REF!</v>
      </c>
      <c r="W43" s="43" t="e">
        <f>RiskRegister!#REF!*10+RiskRegister!#REF!</f>
        <v>#REF!</v>
      </c>
    </row>
    <row r="44" spans="20:23">
      <c r="T44" s="43">
        <v>42</v>
      </c>
      <c r="U44" s="43" t="e">
        <f>RiskRegister!#REF!</f>
        <v>#REF!</v>
      </c>
      <c r="V44" s="43" t="e">
        <f>+RiskRegister!#REF!</f>
        <v>#REF!</v>
      </c>
      <c r="W44" s="43" t="e">
        <f>RiskRegister!#REF!*10+RiskRegister!#REF!</f>
        <v>#REF!</v>
      </c>
    </row>
    <row r="45" spans="20:23">
      <c r="T45" s="43">
        <v>43</v>
      </c>
      <c r="U45" s="43" t="e">
        <f>RiskRegister!#REF!</f>
        <v>#REF!</v>
      </c>
      <c r="V45" s="43" t="e">
        <f>+RiskRegister!#REF!</f>
        <v>#REF!</v>
      </c>
      <c r="W45" s="43" t="e">
        <f>RiskRegister!#REF!*10+RiskRegister!#REF!</f>
        <v>#REF!</v>
      </c>
    </row>
    <row r="46" spans="20:23">
      <c r="T46" s="43">
        <v>44</v>
      </c>
      <c r="U46" s="43" t="e">
        <f>RiskRegister!#REF!</f>
        <v>#REF!</v>
      </c>
      <c r="V46" s="43" t="e">
        <f>+RiskRegister!#REF!</f>
        <v>#REF!</v>
      </c>
      <c r="W46" s="43" t="e">
        <f>RiskRegister!#REF!*10+RiskRegister!#REF!</f>
        <v>#REF!</v>
      </c>
    </row>
    <row r="47" spans="20:23">
      <c r="T47" s="43">
        <v>45</v>
      </c>
      <c r="U47" s="43" t="e">
        <f>RiskRegister!#REF!</f>
        <v>#REF!</v>
      </c>
      <c r="V47" s="43" t="e">
        <f>+RiskRegister!#REF!</f>
        <v>#REF!</v>
      </c>
      <c r="W47" s="43" t="e">
        <f>RiskRegister!#REF!*10+RiskRegister!#REF!</f>
        <v>#REF!</v>
      </c>
    </row>
    <row r="48" spans="20:23">
      <c r="T48" s="43">
        <v>46</v>
      </c>
      <c r="U48" s="43" t="e">
        <f>RiskRegister!#REF!</f>
        <v>#REF!</v>
      </c>
      <c r="V48" s="43" t="e">
        <f>+RiskRegister!#REF!</f>
        <v>#REF!</v>
      </c>
      <c r="W48" s="43" t="e">
        <f>RiskRegister!#REF!*10+RiskRegister!#REF!</f>
        <v>#REF!</v>
      </c>
    </row>
    <row r="49" spans="20:23">
      <c r="T49" s="43">
        <v>47</v>
      </c>
      <c r="U49" s="43" t="e">
        <f>RiskRegister!#REF!</f>
        <v>#REF!</v>
      </c>
      <c r="V49" s="43" t="e">
        <f>+RiskRegister!#REF!</f>
        <v>#REF!</v>
      </c>
      <c r="W49" s="43" t="e">
        <f>RiskRegister!#REF!*10+RiskRegister!#REF!</f>
        <v>#REF!</v>
      </c>
    </row>
    <row r="50" spans="20:23">
      <c r="T50" s="43">
        <v>48</v>
      </c>
      <c r="U50" s="43" t="e">
        <f>RiskRegister!#REF!</f>
        <v>#REF!</v>
      </c>
      <c r="V50" s="43" t="e">
        <f>+RiskRegister!#REF!</f>
        <v>#REF!</v>
      </c>
      <c r="W50" s="43" t="e">
        <f>RiskRegister!#REF!*10+RiskRegister!#REF!</f>
        <v>#REF!</v>
      </c>
    </row>
    <row r="51" spans="20:23">
      <c r="T51" s="43">
        <v>49</v>
      </c>
      <c r="U51" s="43" t="e">
        <f>RiskRegister!#REF!</f>
        <v>#REF!</v>
      </c>
      <c r="V51" s="43" t="e">
        <f>+RiskRegister!#REF!</f>
        <v>#REF!</v>
      </c>
      <c r="W51" s="43" t="e">
        <f>RiskRegister!#REF!*10+RiskRegister!#REF!</f>
        <v>#REF!</v>
      </c>
    </row>
    <row r="52" spans="20:23">
      <c r="T52" s="43">
        <v>50</v>
      </c>
      <c r="U52" s="43" t="e">
        <f>RiskRegister!#REF!</f>
        <v>#REF!</v>
      </c>
      <c r="V52" s="43" t="e">
        <f>+RiskRegister!#REF!</f>
        <v>#REF!</v>
      </c>
      <c r="W52" s="43" t="e">
        <f>RiskRegister!#REF!*10+RiskRegister!#REF!</f>
        <v>#REF!</v>
      </c>
    </row>
    <row r="53" spans="20:23">
      <c r="T53" s="43">
        <v>51</v>
      </c>
      <c r="U53" s="43" t="e">
        <f>RiskRegister!#REF!</f>
        <v>#REF!</v>
      </c>
      <c r="V53" s="43" t="e">
        <f>+RiskRegister!#REF!</f>
        <v>#REF!</v>
      </c>
      <c r="W53" s="43" t="e">
        <f>RiskRegister!#REF!*10+RiskRegister!#REF!</f>
        <v>#REF!</v>
      </c>
    </row>
    <row r="54" spans="20:23">
      <c r="T54" s="43">
        <v>52</v>
      </c>
      <c r="U54" s="43" t="e">
        <f>RiskRegister!#REF!</f>
        <v>#REF!</v>
      </c>
      <c r="V54" s="43" t="e">
        <f>+RiskRegister!#REF!</f>
        <v>#REF!</v>
      </c>
      <c r="W54" s="43" t="e">
        <f>RiskRegister!#REF!*10+RiskRegister!#REF!</f>
        <v>#REF!</v>
      </c>
    </row>
    <row r="55" spans="20:23">
      <c r="T55" s="43">
        <v>53</v>
      </c>
      <c r="U55" s="43" t="e">
        <f>RiskRegister!#REF!</f>
        <v>#REF!</v>
      </c>
      <c r="V55" s="43" t="e">
        <f>+RiskRegister!#REF!</f>
        <v>#REF!</v>
      </c>
      <c r="W55" s="43" t="e">
        <f>RiskRegister!#REF!*10+RiskRegister!#REF!</f>
        <v>#REF!</v>
      </c>
    </row>
    <row r="56" spans="20:23">
      <c r="T56" s="43">
        <v>54</v>
      </c>
      <c r="U56" s="43" t="e">
        <f>RiskRegister!#REF!</f>
        <v>#REF!</v>
      </c>
      <c r="V56" s="43" t="e">
        <f>+RiskRegister!#REF!</f>
        <v>#REF!</v>
      </c>
      <c r="W56" s="43" t="e">
        <f>RiskRegister!#REF!*10+RiskRegister!#REF!</f>
        <v>#REF!</v>
      </c>
    </row>
    <row r="57" spans="20:23">
      <c r="T57" s="43">
        <v>55</v>
      </c>
      <c r="U57" s="43" t="e">
        <f>RiskRegister!#REF!</f>
        <v>#REF!</v>
      </c>
      <c r="V57" s="43" t="e">
        <f>+RiskRegister!#REF!</f>
        <v>#REF!</v>
      </c>
      <c r="W57" s="43" t="e">
        <f>RiskRegister!#REF!*10+RiskRegister!#REF!</f>
        <v>#REF!</v>
      </c>
    </row>
    <row r="58" spans="20:23">
      <c r="T58" s="43">
        <v>56</v>
      </c>
      <c r="U58" s="43" t="e">
        <f>RiskRegister!#REF!</f>
        <v>#REF!</v>
      </c>
      <c r="V58" s="43" t="e">
        <f>+RiskRegister!#REF!</f>
        <v>#REF!</v>
      </c>
      <c r="W58" s="43" t="e">
        <f>RiskRegister!#REF!*10+RiskRegister!#REF!</f>
        <v>#REF!</v>
      </c>
    </row>
    <row r="59" spans="20:23">
      <c r="T59" s="43">
        <v>57</v>
      </c>
      <c r="U59" s="43" t="e">
        <f>RiskRegister!#REF!</f>
        <v>#REF!</v>
      </c>
      <c r="V59" s="43" t="e">
        <f>+RiskRegister!#REF!</f>
        <v>#REF!</v>
      </c>
      <c r="W59" s="43" t="e">
        <f>RiskRegister!#REF!*10+RiskRegister!#REF!</f>
        <v>#REF!</v>
      </c>
    </row>
    <row r="60" spans="20:23">
      <c r="T60" s="43">
        <v>58</v>
      </c>
      <c r="U60" s="43" t="e">
        <f>RiskRegister!#REF!</f>
        <v>#REF!</v>
      </c>
      <c r="V60" s="43" t="e">
        <f>+RiskRegister!#REF!</f>
        <v>#REF!</v>
      </c>
      <c r="W60" s="43" t="e">
        <f>RiskRegister!#REF!*10+RiskRegister!#REF!</f>
        <v>#REF!</v>
      </c>
    </row>
    <row r="61" spans="20:23">
      <c r="T61" s="43">
        <v>59</v>
      </c>
      <c r="U61" s="43" t="e">
        <f>RiskRegister!#REF!</f>
        <v>#REF!</v>
      </c>
      <c r="V61" s="43" t="e">
        <f>+RiskRegister!#REF!</f>
        <v>#REF!</v>
      </c>
      <c r="W61" s="43" t="e">
        <f>RiskRegister!#REF!*10+RiskRegister!#REF!</f>
        <v>#REF!</v>
      </c>
    </row>
    <row r="62" spans="20:23">
      <c r="T62" s="43">
        <v>60</v>
      </c>
      <c r="U62" s="43" t="e">
        <f>RiskRegister!#REF!</f>
        <v>#REF!</v>
      </c>
      <c r="V62" s="43" t="e">
        <f>+RiskRegister!#REF!</f>
        <v>#REF!</v>
      </c>
      <c r="W62" s="43" t="e">
        <f>RiskRegister!#REF!*10+RiskRegister!#REF!</f>
        <v>#REF!</v>
      </c>
    </row>
    <row r="63" spans="20:23">
      <c r="T63" s="43">
        <v>61</v>
      </c>
      <c r="U63" s="43" t="e">
        <f>RiskRegister!#REF!</f>
        <v>#REF!</v>
      </c>
      <c r="V63" s="43" t="e">
        <f>+RiskRegister!#REF!</f>
        <v>#REF!</v>
      </c>
      <c r="W63" s="43" t="e">
        <f>RiskRegister!#REF!*10+RiskRegister!#REF!</f>
        <v>#REF!</v>
      </c>
    </row>
    <row r="64" spans="20:23">
      <c r="T64" s="43">
        <v>62</v>
      </c>
      <c r="U64" s="43" t="e">
        <f>RiskRegister!#REF!</f>
        <v>#REF!</v>
      </c>
      <c r="V64" s="43" t="e">
        <f>+RiskRegister!#REF!</f>
        <v>#REF!</v>
      </c>
      <c r="W64" s="43" t="e">
        <f>RiskRegister!#REF!*10+RiskRegister!#REF!</f>
        <v>#REF!</v>
      </c>
    </row>
    <row r="65" spans="20:23">
      <c r="T65" s="43">
        <v>63</v>
      </c>
      <c r="U65" s="43" t="e">
        <f>RiskRegister!#REF!</f>
        <v>#REF!</v>
      </c>
      <c r="V65" s="43" t="e">
        <f>+RiskRegister!#REF!</f>
        <v>#REF!</v>
      </c>
      <c r="W65" s="43" t="e">
        <f>RiskRegister!#REF!*10+RiskRegister!#REF!</f>
        <v>#REF!</v>
      </c>
    </row>
    <row r="66" spans="20:23">
      <c r="T66" s="43">
        <v>64</v>
      </c>
      <c r="U66" s="43" t="e">
        <f>RiskRegister!#REF!</f>
        <v>#REF!</v>
      </c>
      <c r="V66" s="43" t="e">
        <f>+RiskRegister!#REF!</f>
        <v>#REF!</v>
      </c>
      <c r="W66" s="43" t="e">
        <f>RiskRegister!#REF!*10+RiskRegister!#REF!</f>
        <v>#REF!</v>
      </c>
    </row>
    <row r="67" spans="20:23">
      <c r="T67" s="43">
        <v>65</v>
      </c>
      <c r="U67" s="43" t="e">
        <f>RiskRegister!#REF!</f>
        <v>#REF!</v>
      </c>
      <c r="V67" s="43" t="e">
        <f>+RiskRegister!#REF!</f>
        <v>#REF!</v>
      </c>
      <c r="W67" s="43" t="e">
        <f>RiskRegister!#REF!*10+RiskRegister!#REF!</f>
        <v>#REF!</v>
      </c>
    </row>
    <row r="68" spans="20:23">
      <c r="T68" s="43">
        <v>66</v>
      </c>
      <c r="U68" s="43" t="e">
        <f>RiskRegister!#REF!</f>
        <v>#REF!</v>
      </c>
      <c r="V68" s="43" t="e">
        <f>+RiskRegister!#REF!</f>
        <v>#REF!</v>
      </c>
      <c r="W68" s="43" t="e">
        <f>RiskRegister!#REF!*10+RiskRegister!#REF!</f>
        <v>#REF!</v>
      </c>
    </row>
    <row r="69" spans="20:23">
      <c r="T69" s="43">
        <v>67</v>
      </c>
      <c r="U69" s="43" t="e">
        <f>RiskRegister!#REF!</f>
        <v>#REF!</v>
      </c>
      <c r="V69" s="43" t="e">
        <f>+RiskRegister!#REF!</f>
        <v>#REF!</v>
      </c>
      <c r="W69" s="43" t="e">
        <f>RiskRegister!#REF!*10+RiskRegister!#REF!</f>
        <v>#REF!</v>
      </c>
    </row>
    <row r="70" spans="20:23">
      <c r="T70" s="43">
        <v>68</v>
      </c>
      <c r="U70" s="43" t="e">
        <f>RiskRegister!#REF!</f>
        <v>#REF!</v>
      </c>
      <c r="V70" s="43" t="e">
        <f>+RiskRegister!#REF!</f>
        <v>#REF!</v>
      </c>
      <c r="W70" s="43" t="e">
        <f>RiskRegister!#REF!*10+RiskRegister!#REF!</f>
        <v>#REF!</v>
      </c>
    </row>
    <row r="71" spans="20:23">
      <c r="T71" s="43">
        <v>69</v>
      </c>
      <c r="U71" s="43" t="e">
        <f>RiskRegister!#REF!</f>
        <v>#REF!</v>
      </c>
      <c r="V71" s="43" t="e">
        <f>+RiskRegister!#REF!</f>
        <v>#REF!</v>
      </c>
      <c r="W71" s="43" t="e">
        <f>RiskRegister!#REF!*10+RiskRegister!#REF!</f>
        <v>#REF!</v>
      </c>
    </row>
    <row r="72" spans="20:23">
      <c r="T72" s="43">
        <v>70</v>
      </c>
      <c r="U72" s="43" t="e">
        <f>RiskRegister!#REF!</f>
        <v>#REF!</v>
      </c>
      <c r="V72" s="43" t="e">
        <f>+RiskRegister!#REF!</f>
        <v>#REF!</v>
      </c>
      <c r="W72" s="43" t="e">
        <f>RiskRegister!#REF!*10+RiskRegister!#REF!</f>
        <v>#REF!</v>
      </c>
    </row>
    <row r="73" spans="20:23">
      <c r="T73" s="43">
        <v>71</v>
      </c>
      <c r="U73" s="43" t="e">
        <f>RiskRegister!#REF!</f>
        <v>#REF!</v>
      </c>
      <c r="V73" s="43" t="e">
        <f>+RiskRegister!#REF!</f>
        <v>#REF!</v>
      </c>
      <c r="W73" s="43" t="e">
        <f>RiskRegister!#REF!*10+RiskRegister!#REF!</f>
        <v>#REF!</v>
      </c>
    </row>
    <row r="74" spans="20:23">
      <c r="T74" s="43">
        <v>72</v>
      </c>
      <c r="U74" s="43" t="e">
        <f>RiskRegister!#REF!</f>
        <v>#REF!</v>
      </c>
      <c r="V74" s="43" t="e">
        <f>+RiskRegister!#REF!</f>
        <v>#REF!</v>
      </c>
      <c r="W74" s="43" t="e">
        <f>RiskRegister!#REF!*10+RiskRegister!#REF!</f>
        <v>#REF!</v>
      </c>
    </row>
    <row r="75" spans="20:23">
      <c r="T75" s="43">
        <v>73</v>
      </c>
      <c r="U75" s="43" t="e">
        <f>RiskRegister!#REF!</f>
        <v>#REF!</v>
      </c>
      <c r="V75" s="43" t="e">
        <f>+RiskRegister!#REF!</f>
        <v>#REF!</v>
      </c>
      <c r="W75" s="43" t="e">
        <f>RiskRegister!#REF!*10+RiskRegister!#REF!</f>
        <v>#REF!</v>
      </c>
    </row>
    <row r="76" spans="20:23">
      <c r="T76" s="43">
        <v>74</v>
      </c>
      <c r="U76" s="43" t="e">
        <f>RiskRegister!#REF!</f>
        <v>#REF!</v>
      </c>
      <c r="V76" s="43" t="e">
        <f>+RiskRegister!#REF!</f>
        <v>#REF!</v>
      </c>
      <c r="W76" s="43" t="e">
        <f>RiskRegister!#REF!*10+RiskRegister!#REF!</f>
        <v>#REF!</v>
      </c>
    </row>
    <row r="77" spans="20:23">
      <c r="T77" s="43">
        <v>75</v>
      </c>
      <c r="U77" s="43" t="e">
        <f>RiskRegister!#REF!</f>
        <v>#REF!</v>
      </c>
      <c r="V77" s="43" t="e">
        <f>+RiskRegister!#REF!</f>
        <v>#REF!</v>
      </c>
      <c r="W77" s="43" t="e">
        <f>RiskRegister!#REF!*10+RiskRegister!#REF!</f>
        <v>#REF!</v>
      </c>
    </row>
    <row r="78" spans="20:23">
      <c r="T78" s="43">
        <v>76</v>
      </c>
      <c r="U78" s="43" t="e">
        <f>RiskRegister!#REF!</f>
        <v>#REF!</v>
      </c>
      <c r="V78" s="43" t="e">
        <f>+RiskRegister!#REF!</f>
        <v>#REF!</v>
      </c>
      <c r="W78" s="43" t="e">
        <f>RiskRegister!#REF!*10+RiskRegister!#REF!</f>
        <v>#REF!</v>
      </c>
    </row>
    <row r="79" spans="20:23">
      <c r="T79" s="43">
        <v>77</v>
      </c>
      <c r="U79" s="43" t="e">
        <f>RiskRegister!#REF!</f>
        <v>#REF!</v>
      </c>
      <c r="V79" s="43" t="e">
        <f>+RiskRegister!#REF!</f>
        <v>#REF!</v>
      </c>
      <c r="W79" s="43" t="e">
        <f>RiskRegister!#REF!*10+RiskRegister!#REF!</f>
        <v>#REF!</v>
      </c>
    </row>
    <row r="80" spans="20:23">
      <c r="T80" s="43">
        <v>78</v>
      </c>
      <c r="U80" s="43" t="e">
        <f>RiskRegister!#REF!</f>
        <v>#REF!</v>
      </c>
      <c r="V80" s="43" t="e">
        <f>+RiskRegister!#REF!</f>
        <v>#REF!</v>
      </c>
      <c r="W80" s="43" t="e">
        <f>RiskRegister!#REF!*10+RiskRegister!#REF!</f>
        <v>#REF!</v>
      </c>
    </row>
    <row r="81" spans="20:23">
      <c r="T81" s="43">
        <v>79</v>
      </c>
      <c r="U81" s="43" t="e">
        <f>RiskRegister!#REF!</f>
        <v>#REF!</v>
      </c>
      <c r="V81" s="43" t="e">
        <f>+RiskRegister!#REF!</f>
        <v>#REF!</v>
      </c>
      <c r="W81" s="43" t="e">
        <f>RiskRegister!#REF!*10+RiskRegister!#REF!</f>
        <v>#REF!</v>
      </c>
    </row>
    <row r="82" spans="20:23">
      <c r="T82" s="43">
        <v>80</v>
      </c>
      <c r="U82" s="43" t="e">
        <f>RiskRegister!#REF!</f>
        <v>#REF!</v>
      </c>
      <c r="V82" s="43" t="e">
        <f>+RiskRegister!#REF!</f>
        <v>#REF!</v>
      </c>
      <c r="W82" s="43" t="e">
        <f>RiskRegister!#REF!*10+RiskRegister!#REF!</f>
        <v>#REF!</v>
      </c>
    </row>
    <row r="83" spans="20:23">
      <c r="T83" s="43">
        <v>81</v>
      </c>
      <c r="U83" s="43" t="e">
        <f>RiskRegister!#REF!</f>
        <v>#REF!</v>
      </c>
      <c r="V83" s="43" t="e">
        <f>+RiskRegister!#REF!</f>
        <v>#REF!</v>
      </c>
      <c r="W83" s="43" t="e">
        <f>RiskRegister!#REF!*10+RiskRegister!#REF!</f>
        <v>#REF!</v>
      </c>
    </row>
    <row r="84" spans="20:23">
      <c r="T84" s="43">
        <v>82</v>
      </c>
      <c r="U84" s="43" t="e">
        <f>RiskRegister!#REF!</f>
        <v>#REF!</v>
      </c>
      <c r="V84" s="43" t="e">
        <f>+RiskRegister!#REF!</f>
        <v>#REF!</v>
      </c>
      <c r="W84" s="43" t="e">
        <f>RiskRegister!#REF!*10+RiskRegister!#REF!</f>
        <v>#REF!</v>
      </c>
    </row>
    <row r="85" spans="20:23">
      <c r="T85" s="43">
        <v>83</v>
      </c>
      <c r="U85" s="43" t="e">
        <f>RiskRegister!#REF!</f>
        <v>#REF!</v>
      </c>
      <c r="V85" s="43" t="e">
        <f>+RiskRegister!#REF!</f>
        <v>#REF!</v>
      </c>
      <c r="W85" s="43" t="e">
        <f>RiskRegister!#REF!*10+RiskRegister!#REF!</f>
        <v>#REF!</v>
      </c>
    </row>
    <row r="86" spans="20:23">
      <c r="T86" s="43">
        <v>84</v>
      </c>
      <c r="U86" s="43" t="e">
        <f>RiskRegister!#REF!</f>
        <v>#REF!</v>
      </c>
      <c r="V86" s="43" t="e">
        <f>+RiskRegister!#REF!</f>
        <v>#REF!</v>
      </c>
      <c r="W86" s="43" t="e">
        <f>RiskRegister!#REF!*10+RiskRegister!#REF!</f>
        <v>#REF!</v>
      </c>
    </row>
    <row r="87" spans="20:23">
      <c r="T87" s="43">
        <v>85</v>
      </c>
      <c r="U87" s="43" t="e">
        <f>RiskRegister!#REF!</f>
        <v>#REF!</v>
      </c>
      <c r="V87" s="43" t="e">
        <f>+RiskRegister!#REF!</f>
        <v>#REF!</v>
      </c>
      <c r="W87" s="43" t="e">
        <f>RiskRegister!#REF!*10+RiskRegister!#REF!</f>
        <v>#REF!</v>
      </c>
    </row>
    <row r="88" spans="20:23">
      <c r="T88" s="43">
        <v>86</v>
      </c>
      <c r="U88" s="43" t="e">
        <f>RiskRegister!#REF!</f>
        <v>#REF!</v>
      </c>
      <c r="V88" s="43" t="e">
        <f>+RiskRegister!#REF!</f>
        <v>#REF!</v>
      </c>
      <c r="W88" s="43" t="e">
        <f>RiskRegister!#REF!*10+RiskRegister!#REF!</f>
        <v>#REF!</v>
      </c>
    </row>
    <row r="89" spans="20:23">
      <c r="T89" s="43">
        <v>87</v>
      </c>
      <c r="U89" s="43" t="e">
        <f>RiskRegister!#REF!</f>
        <v>#REF!</v>
      </c>
      <c r="V89" s="43" t="e">
        <f>+RiskRegister!#REF!</f>
        <v>#REF!</v>
      </c>
      <c r="W89" s="43" t="e">
        <f>RiskRegister!#REF!*10+RiskRegister!#REF!</f>
        <v>#REF!</v>
      </c>
    </row>
    <row r="90" spans="20:23">
      <c r="T90" s="43">
        <v>88</v>
      </c>
      <c r="U90" s="43" t="e">
        <f>RiskRegister!#REF!</f>
        <v>#REF!</v>
      </c>
      <c r="V90" s="43" t="e">
        <f>+RiskRegister!#REF!</f>
        <v>#REF!</v>
      </c>
      <c r="W90" s="43" t="e">
        <f>RiskRegister!#REF!*10+RiskRegister!#REF!</f>
        <v>#REF!</v>
      </c>
    </row>
    <row r="91" spans="20:23">
      <c r="T91" s="43">
        <v>89</v>
      </c>
      <c r="U91" s="43" t="e">
        <f>RiskRegister!#REF!</f>
        <v>#REF!</v>
      </c>
      <c r="V91" s="43" t="e">
        <f>+RiskRegister!#REF!</f>
        <v>#REF!</v>
      </c>
      <c r="W91" s="43" t="e">
        <f>RiskRegister!#REF!*10+RiskRegister!#REF!</f>
        <v>#REF!</v>
      </c>
    </row>
    <row r="92" spans="20:23">
      <c r="T92" s="43">
        <v>90</v>
      </c>
      <c r="U92" s="43" t="e">
        <f>RiskRegister!#REF!</f>
        <v>#REF!</v>
      </c>
      <c r="V92" s="43" t="e">
        <f>+RiskRegister!#REF!</f>
        <v>#REF!</v>
      </c>
      <c r="W92" s="43" t="e">
        <f>RiskRegister!#REF!*10+RiskRegister!#REF!</f>
        <v>#REF!</v>
      </c>
    </row>
    <row r="93" spans="20:23">
      <c r="T93" s="43">
        <v>91</v>
      </c>
      <c r="U93" s="43" t="e">
        <f>RiskRegister!#REF!</f>
        <v>#REF!</v>
      </c>
      <c r="V93" s="43" t="e">
        <f>+RiskRegister!#REF!</f>
        <v>#REF!</v>
      </c>
      <c r="W93" s="43" t="e">
        <f>RiskRegister!#REF!*10+RiskRegister!#REF!</f>
        <v>#REF!</v>
      </c>
    </row>
    <row r="94" spans="20:23">
      <c r="T94" s="43">
        <v>92</v>
      </c>
      <c r="U94" s="43" t="e">
        <f>RiskRegister!#REF!</f>
        <v>#REF!</v>
      </c>
      <c r="V94" s="43" t="e">
        <f>+RiskRegister!#REF!</f>
        <v>#REF!</v>
      </c>
      <c r="W94" s="43" t="e">
        <f>RiskRegister!#REF!*10+RiskRegister!#REF!</f>
        <v>#REF!</v>
      </c>
    </row>
    <row r="95" spans="20:23">
      <c r="T95" s="43">
        <v>93</v>
      </c>
      <c r="U95" s="43" t="e">
        <f>RiskRegister!#REF!</f>
        <v>#REF!</v>
      </c>
      <c r="V95" s="43" t="e">
        <f>+RiskRegister!#REF!</f>
        <v>#REF!</v>
      </c>
      <c r="W95" s="43" t="e">
        <f>RiskRegister!#REF!*10+RiskRegister!#REF!</f>
        <v>#REF!</v>
      </c>
    </row>
    <row r="96" spans="20:23">
      <c r="T96" s="43">
        <v>94</v>
      </c>
      <c r="U96" s="43" t="e">
        <f>RiskRegister!#REF!</f>
        <v>#REF!</v>
      </c>
      <c r="V96" s="43" t="e">
        <f>+RiskRegister!#REF!</f>
        <v>#REF!</v>
      </c>
      <c r="W96" s="43" t="e">
        <f>RiskRegister!#REF!*10+RiskRegister!#REF!</f>
        <v>#REF!</v>
      </c>
    </row>
    <row r="97" spans="20:23">
      <c r="T97" s="43">
        <v>95</v>
      </c>
      <c r="U97" s="43" t="e">
        <f>RiskRegister!#REF!</f>
        <v>#REF!</v>
      </c>
      <c r="V97" s="43" t="e">
        <f>+RiskRegister!#REF!</f>
        <v>#REF!</v>
      </c>
      <c r="W97" s="43" t="e">
        <f>RiskRegister!#REF!*10+RiskRegister!#REF!</f>
        <v>#REF!</v>
      </c>
    </row>
    <row r="98" spans="20:23">
      <c r="T98" s="43">
        <v>96</v>
      </c>
      <c r="U98" s="43" t="e">
        <f>RiskRegister!#REF!</f>
        <v>#REF!</v>
      </c>
      <c r="V98" s="43" t="e">
        <f>+RiskRegister!#REF!</f>
        <v>#REF!</v>
      </c>
      <c r="W98" s="43" t="e">
        <f>RiskRegister!#REF!*10+RiskRegister!#REF!</f>
        <v>#REF!</v>
      </c>
    </row>
    <row r="99" spans="20:23">
      <c r="T99" s="43">
        <v>97</v>
      </c>
      <c r="U99" s="43" t="e">
        <f>RiskRegister!#REF!</f>
        <v>#REF!</v>
      </c>
      <c r="V99" s="43" t="e">
        <f>+RiskRegister!#REF!</f>
        <v>#REF!</v>
      </c>
      <c r="W99" s="43" t="e">
        <f>RiskRegister!#REF!*10+RiskRegister!#REF!</f>
        <v>#REF!</v>
      </c>
    </row>
    <row r="100" spans="20:23">
      <c r="T100" s="43">
        <v>98</v>
      </c>
      <c r="U100" s="43" t="e">
        <f>RiskRegister!#REF!</f>
        <v>#REF!</v>
      </c>
      <c r="V100" s="43" t="e">
        <f>+RiskRegister!#REF!</f>
        <v>#REF!</v>
      </c>
      <c r="W100" s="43" t="e">
        <f>RiskRegister!#REF!*10+RiskRegister!#REF!</f>
        <v>#REF!</v>
      </c>
    </row>
    <row r="101" spans="20:23">
      <c r="T101" s="43">
        <v>99</v>
      </c>
      <c r="U101" s="43" t="e">
        <f>RiskRegister!#REF!</f>
        <v>#REF!</v>
      </c>
      <c r="V101" s="43" t="e">
        <f>+RiskRegister!#REF!</f>
        <v>#REF!</v>
      </c>
      <c r="W101" s="43" t="e">
        <f>RiskRegister!#REF!*10+RiskRegister!#REF!</f>
        <v>#REF!</v>
      </c>
    </row>
    <row r="102" spans="20:23">
      <c r="T102" s="43">
        <v>100</v>
      </c>
      <c r="U102" s="43" t="e">
        <f>RiskRegister!#REF!</f>
        <v>#REF!</v>
      </c>
      <c r="V102" s="43" t="e">
        <f>+RiskRegister!#REF!</f>
        <v>#REF!</v>
      </c>
      <c r="W102" s="43" t="e">
        <f>RiskRegister!#REF!*10+RiskRegister!#REF!</f>
        <v>#REF!</v>
      </c>
    </row>
  </sheetData>
  <mergeCells count="5">
    <mergeCell ref="A5:A9"/>
    <mergeCell ref="C3:G3"/>
    <mergeCell ref="T1:W1"/>
    <mergeCell ref="Y1:AA1"/>
    <mergeCell ref="A1:G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U11"/>
  <sheetViews>
    <sheetView workbookViewId="0">
      <pane ySplit="1" topLeftCell="A2" activePane="bottomLeft" state="frozen"/>
      <selection pane="bottomLeft" activeCell="A2" sqref="A2"/>
    </sheetView>
  </sheetViews>
  <sheetFormatPr defaultColWidth="8.88671875" defaultRowHeight="14.4"/>
  <cols>
    <col min="1" max="1" width="16" style="200" customWidth="1"/>
    <col min="2" max="2" width="35.109375" style="200" customWidth="1"/>
    <col min="3" max="3" width="55.44140625" style="200" customWidth="1"/>
    <col min="4" max="4" width="58.109375" style="200" customWidth="1"/>
    <col min="5" max="5" width="55.109375" style="200" customWidth="1"/>
    <col min="6" max="6" width="24.44140625" style="200" customWidth="1"/>
    <col min="7" max="7" width="69.33203125" style="200" customWidth="1"/>
    <col min="8" max="8" width="30.88671875" style="200" customWidth="1"/>
    <col min="9" max="9" width="24.33203125" style="200" customWidth="1"/>
    <col min="10" max="10" width="20.88671875" style="200" customWidth="1"/>
    <col min="11" max="11" width="30.6640625" style="200" customWidth="1"/>
    <col min="12" max="12" width="24.109375" style="200" customWidth="1"/>
    <col min="13" max="13" width="45.6640625" style="200" customWidth="1"/>
    <col min="14" max="14" width="47" style="200" customWidth="1"/>
    <col min="15" max="15" width="19.5546875" style="200" customWidth="1"/>
    <col min="16" max="16" width="25.109375" style="200" customWidth="1"/>
    <col min="17" max="17" width="26" style="274" customWidth="1"/>
    <col min="18" max="18" width="31.44140625" style="200" customWidth="1"/>
    <col min="19" max="19" width="25.6640625" style="200" customWidth="1"/>
    <col min="20" max="20" width="23.88671875" style="200" customWidth="1"/>
    <col min="21" max="21" width="30.33203125" style="200" customWidth="1"/>
    <col min="22" max="16384" width="8.88671875" style="200"/>
  </cols>
  <sheetData>
    <row r="1" spans="1:21">
      <c r="A1" s="199" t="s">
        <v>433</v>
      </c>
      <c r="B1" s="199" t="s">
        <v>434</v>
      </c>
      <c r="C1" s="199" t="s">
        <v>435</v>
      </c>
      <c r="D1" s="199" t="s">
        <v>436</v>
      </c>
      <c r="E1" s="199" t="s">
        <v>437</v>
      </c>
      <c r="F1" s="199" t="s">
        <v>438</v>
      </c>
      <c r="G1" s="199" t="s">
        <v>439</v>
      </c>
      <c r="H1" s="199" t="s">
        <v>440</v>
      </c>
      <c r="I1" s="199" t="s">
        <v>441</v>
      </c>
      <c r="J1" s="199" t="s">
        <v>442</v>
      </c>
      <c r="K1" s="199" t="s">
        <v>443</v>
      </c>
      <c r="L1" s="199" t="s">
        <v>444</v>
      </c>
      <c r="M1" s="199" t="s">
        <v>445</v>
      </c>
      <c r="N1" s="199" t="s">
        <v>446</v>
      </c>
      <c r="O1" s="199" t="s">
        <v>447</v>
      </c>
      <c r="P1" s="199" t="s">
        <v>448</v>
      </c>
      <c r="Q1" s="273" t="s">
        <v>449</v>
      </c>
      <c r="R1" s="199" t="s">
        <v>450</v>
      </c>
      <c r="S1" s="199" t="s">
        <v>451</v>
      </c>
      <c r="T1" s="199" t="s">
        <v>452</v>
      </c>
      <c r="U1" s="199" t="s">
        <v>453</v>
      </c>
    </row>
    <row r="2" spans="1:21" ht="129.6">
      <c r="A2" s="200">
        <v>1</v>
      </c>
      <c r="B2" s="200" t="s">
        <v>186</v>
      </c>
      <c r="C2" s="200" t="s">
        <v>371</v>
      </c>
      <c r="D2" s="200" t="s">
        <v>372</v>
      </c>
      <c r="E2" s="200" t="s">
        <v>373</v>
      </c>
      <c r="G2" s="200" t="s">
        <v>374</v>
      </c>
      <c r="H2" s="200">
        <v>4</v>
      </c>
      <c r="I2" s="200">
        <v>3</v>
      </c>
      <c r="J2" s="200" t="s">
        <v>217</v>
      </c>
      <c r="K2" s="200" t="s">
        <v>339</v>
      </c>
      <c r="L2" s="200" t="s">
        <v>335</v>
      </c>
      <c r="N2" s="200" t="s">
        <v>454</v>
      </c>
      <c r="R2" s="200">
        <v>4</v>
      </c>
      <c r="S2" s="200">
        <v>3</v>
      </c>
      <c r="T2" s="200" t="s">
        <v>217</v>
      </c>
      <c r="U2" s="200" t="s">
        <v>154</v>
      </c>
    </row>
    <row r="3" spans="1:21" ht="86.4">
      <c r="A3" s="200">
        <v>2</v>
      </c>
      <c r="B3" s="200" t="s">
        <v>366</v>
      </c>
      <c r="C3" s="200" t="s">
        <v>367</v>
      </c>
      <c r="D3" s="200" t="s">
        <v>368</v>
      </c>
      <c r="E3" s="200" t="s">
        <v>369</v>
      </c>
      <c r="G3" s="200" t="s">
        <v>370</v>
      </c>
      <c r="H3" s="200">
        <v>4</v>
      </c>
      <c r="I3" s="200">
        <v>4</v>
      </c>
      <c r="J3" s="200" t="s">
        <v>217</v>
      </c>
      <c r="K3" s="200" t="s">
        <v>339</v>
      </c>
      <c r="L3" s="200" t="s">
        <v>335</v>
      </c>
      <c r="N3" s="200" t="s">
        <v>455</v>
      </c>
      <c r="R3" s="200">
        <v>3</v>
      </c>
      <c r="S3" s="200">
        <v>2</v>
      </c>
      <c r="T3" s="200" t="s">
        <v>216</v>
      </c>
      <c r="U3" s="200" t="s">
        <v>154</v>
      </c>
    </row>
    <row r="4" spans="1:21" ht="129.6">
      <c r="A4" s="200">
        <v>3</v>
      </c>
      <c r="B4" s="200" t="s">
        <v>366</v>
      </c>
      <c r="C4" s="200" t="s">
        <v>383</v>
      </c>
      <c r="D4" s="200" t="s">
        <v>384</v>
      </c>
      <c r="E4" s="200" t="s">
        <v>385</v>
      </c>
      <c r="G4" s="200" t="s">
        <v>386</v>
      </c>
      <c r="H4" s="200">
        <v>3</v>
      </c>
      <c r="I4" s="200">
        <v>5</v>
      </c>
      <c r="J4" s="200" t="s">
        <v>217</v>
      </c>
      <c r="K4" s="200" t="s">
        <v>339</v>
      </c>
      <c r="L4" s="200" t="s">
        <v>155</v>
      </c>
      <c r="N4" s="200" t="s">
        <v>456</v>
      </c>
      <c r="R4" s="200">
        <v>4</v>
      </c>
      <c r="S4" s="200">
        <v>3</v>
      </c>
      <c r="T4" s="200" t="s">
        <v>217</v>
      </c>
      <c r="U4" s="200" t="s">
        <v>154</v>
      </c>
    </row>
    <row r="5" spans="1:21" ht="100.8">
      <c r="A5" s="200">
        <v>4</v>
      </c>
      <c r="B5" s="200" t="s">
        <v>317</v>
      </c>
      <c r="C5" s="200" t="s">
        <v>375</v>
      </c>
      <c r="D5" s="200" t="s">
        <v>376</v>
      </c>
      <c r="E5" s="200" t="s">
        <v>377</v>
      </c>
      <c r="G5" s="200" t="s">
        <v>378</v>
      </c>
      <c r="H5" s="200">
        <v>4</v>
      </c>
      <c r="I5" s="200">
        <v>3</v>
      </c>
      <c r="J5" s="200" t="s">
        <v>217</v>
      </c>
      <c r="K5" s="200" t="s">
        <v>339</v>
      </c>
      <c r="L5" s="200" t="s">
        <v>155</v>
      </c>
      <c r="N5" s="200" t="s">
        <v>457</v>
      </c>
      <c r="R5" s="200">
        <v>2</v>
      </c>
      <c r="S5" s="200">
        <v>4</v>
      </c>
      <c r="T5" s="200" t="s">
        <v>216</v>
      </c>
      <c r="U5" s="200" t="s">
        <v>154</v>
      </c>
    </row>
    <row r="6" spans="1:21" ht="115.2">
      <c r="A6" s="200">
        <v>5</v>
      </c>
      <c r="B6" s="200" t="s">
        <v>186</v>
      </c>
      <c r="C6" s="200" t="s">
        <v>394</v>
      </c>
      <c r="D6" s="200" t="s">
        <v>395</v>
      </c>
      <c r="E6" s="200" t="s">
        <v>396</v>
      </c>
      <c r="G6" s="200" t="s">
        <v>397</v>
      </c>
      <c r="H6" s="200">
        <v>2</v>
      </c>
      <c r="I6" s="200">
        <v>4</v>
      </c>
      <c r="J6" s="200" t="s">
        <v>216</v>
      </c>
      <c r="K6" s="200" t="s">
        <v>337</v>
      </c>
      <c r="L6" s="200" t="s">
        <v>335</v>
      </c>
      <c r="N6" s="200" t="s">
        <v>458</v>
      </c>
      <c r="R6" s="200">
        <v>4</v>
      </c>
      <c r="S6" s="200">
        <v>2</v>
      </c>
      <c r="T6" s="200" t="s">
        <v>217</v>
      </c>
      <c r="U6" s="200" t="s">
        <v>154</v>
      </c>
    </row>
    <row r="7" spans="1:21" ht="43.2">
      <c r="A7" s="200">
        <v>6</v>
      </c>
      <c r="B7" s="200" t="s">
        <v>357</v>
      </c>
      <c r="C7" s="200" t="s">
        <v>358</v>
      </c>
      <c r="D7" s="200" t="s">
        <v>359</v>
      </c>
      <c r="E7" s="200" t="s">
        <v>360</v>
      </c>
      <c r="G7" s="200" t="s">
        <v>361</v>
      </c>
      <c r="H7" s="200">
        <v>5</v>
      </c>
      <c r="I7" s="200">
        <v>4</v>
      </c>
      <c r="J7" s="200" t="s">
        <v>218</v>
      </c>
      <c r="K7" s="200" t="s">
        <v>337</v>
      </c>
      <c r="L7" s="200" t="s">
        <v>155</v>
      </c>
      <c r="N7" s="200" t="s">
        <v>459</v>
      </c>
      <c r="O7" s="200" t="s">
        <v>460</v>
      </c>
      <c r="T7" s="200" t="s">
        <v>461</v>
      </c>
    </row>
    <row r="8" spans="1:21" ht="86.4">
      <c r="A8" s="200">
        <v>7</v>
      </c>
      <c r="B8" s="200" t="s">
        <v>366</v>
      </c>
      <c r="C8" s="200" t="s">
        <v>379</v>
      </c>
      <c r="D8" s="200" t="s">
        <v>380</v>
      </c>
      <c r="E8" s="200" t="s">
        <v>381</v>
      </c>
      <c r="G8" s="200" t="s">
        <v>382</v>
      </c>
      <c r="H8" s="200">
        <v>4</v>
      </c>
      <c r="I8" s="200">
        <v>3</v>
      </c>
      <c r="J8" s="200" t="s">
        <v>217</v>
      </c>
      <c r="K8" s="200" t="s">
        <v>339</v>
      </c>
      <c r="L8" s="200" t="s">
        <v>335</v>
      </c>
      <c r="N8" s="200" t="s">
        <v>462</v>
      </c>
      <c r="R8" s="200">
        <v>1</v>
      </c>
      <c r="S8" s="200">
        <v>2</v>
      </c>
      <c r="T8" s="200" t="s">
        <v>225</v>
      </c>
      <c r="U8" s="200" t="s">
        <v>154</v>
      </c>
    </row>
    <row r="9" spans="1:21" ht="129.6">
      <c r="A9" s="200">
        <v>8</v>
      </c>
      <c r="B9" s="200" t="s">
        <v>357</v>
      </c>
      <c r="C9" s="200" t="s">
        <v>362</v>
      </c>
      <c r="D9" s="200" t="s">
        <v>363</v>
      </c>
      <c r="E9" s="200" t="s">
        <v>364</v>
      </c>
      <c r="G9" s="200" t="s">
        <v>365</v>
      </c>
      <c r="H9" s="200">
        <v>5</v>
      </c>
      <c r="I9" s="200">
        <v>4</v>
      </c>
      <c r="J9" s="200" t="s">
        <v>218</v>
      </c>
      <c r="K9" s="200" t="s">
        <v>339</v>
      </c>
      <c r="L9" s="200" t="s">
        <v>155</v>
      </c>
      <c r="N9" s="200" t="s">
        <v>456</v>
      </c>
      <c r="R9" s="200">
        <v>4</v>
      </c>
      <c r="S9" s="200">
        <v>2</v>
      </c>
      <c r="T9" s="200" t="s">
        <v>217</v>
      </c>
      <c r="U9" s="200" t="s">
        <v>154</v>
      </c>
    </row>
    <row r="10" spans="1:21" ht="57.6">
      <c r="A10" s="200">
        <v>9</v>
      </c>
      <c r="B10" s="200" t="s">
        <v>357</v>
      </c>
      <c r="C10" s="200" t="s">
        <v>387</v>
      </c>
      <c r="D10" s="200" t="s">
        <v>388</v>
      </c>
      <c r="E10" s="200" t="s">
        <v>389</v>
      </c>
      <c r="G10" s="200" t="s">
        <v>390</v>
      </c>
      <c r="H10" s="200">
        <v>3</v>
      </c>
      <c r="I10" s="200">
        <v>4</v>
      </c>
      <c r="J10" s="200" t="s">
        <v>217</v>
      </c>
      <c r="K10" s="200" t="s">
        <v>337</v>
      </c>
      <c r="L10" s="200" t="s">
        <v>335</v>
      </c>
      <c r="N10" s="200" t="s">
        <v>463</v>
      </c>
      <c r="O10" s="200" t="s">
        <v>460</v>
      </c>
      <c r="R10" s="200">
        <v>2</v>
      </c>
      <c r="S10" s="200">
        <v>3</v>
      </c>
      <c r="T10" s="200" t="s">
        <v>216</v>
      </c>
      <c r="U10" s="200" t="s">
        <v>154</v>
      </c>
    </row>
    <row r="11" spans="1:21" ht="28.8">
      <c r="A11" s="200">
        <v>10</v>
      </c>
      <c r="B11" s="200" t="s">
        <v>186</v>
      </c>
      <c r="C11" s="200" t="s">
        <v>391</v>
      </c>
      <c r="D11" s="200" t="s">
        <v>392</v>
      </c>
      <c r="E11" s="200" t="s">
        <v>393</v>
      </c>
      <c r="H11" s="200">
        <v>3</v>
      </c>
      <c r="I11" s="200">
        <v>3</v>
      </c>
      <c r="J11" s="200" t="s">
        <v>216</v>
      </c>
      <c r="K11" s="200" t="s">
        <v>337</v>
      </c>
      <c r="L11" s="200" t="s">
        <v>335</v>
      </c>
      <c r="N11" s="200" t="s">
        <v>464</v>
      </c>
      <c r="R11" s="200">
        <v>3</v>
      </c>
      <c r="S11" s="200">
        <v>3</v>
      </c>
      <c r="T11" s="200" t="s">
        <v>216</v>
      </c>
      <c r="U11" s="200"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AA34"/>
  <sheetViews>
    <sheetView tabSelected="1" zoomScale="90" zoomScaleNormal="90" workbookViewId="0">
      <selection activeCell="D12" sqref="D12:P23"/>
    </sheetView>
  </sheetViews>
  <sheetFormatPr defaultColWidth="9.109375" defaultRowHeight="14.4"/>
  <cols>
    <col min="1" max="20" width="9.109375" style="19"/>
    <col min="21" max="26" width="13.5546875" style="19" customWidth="1"/>
    <col min="27" max="27" width="20.44140625" style="19" customWidth="1"/>
    <col min="28" max="16384" width="9.109375" style="19"/>
  </cols>
  <sheetData>
    <row r="1" spans="1:27" ht="21">
      <c r="A1" s="366" t="s">
        <v>108</v>
      </c>
      <c r="B1" s="367"/>
      <c r="C1" s="367"/>
      <c r="D1" s="367"/>
      <c r="E1" s="367"/>
      <c r="F1" s="367"/>
      <c r="G1" s="367"/>
      <c r="H1" s="367"/>
      <c r="I1" s="367"/>
      <c r="J1" s="367"/>
      <c r="K1" s="367"/>
      <c r="L1" s="367"/>
      <c r="M1" s="367"/>
      <c r="N1" s="367"/>
      <c r="O1" s="367"/>
      <c r="P1" s="367"/>
      <c r="Q1" s="367"/>
      <c r="R1" s="367"/>
      <c r="S1" s="368"/>
    </row>
    <row r="2" spans="1:27" s="213" customFormat="1" ht="18">
      <c r="A2" s="381" t="s">
        <v>109</v>
      </c>
      <c r="B2" s="382"/>
      <c r="C2" s="382"/>
      <c r="D2" s="382"/>
      <c r="E2" s="382"/>
      <c r="F2" s="382"/>
      <c r="G2" s="382"/>
      <c r="H2" s="382"/>
      <c r="I2" s="382"/>
      <c r="J2" s="382"/>
      <c r="K2" s="382"/>
      <c r="L2" s="382"/>
      <c r="M2" s="382"/>
      <c r="N2" s="382"/>
      <c r="O2" s="382"/>
      <c r="P2" s="382"/>
      <c r="Q2" s="382"/>
      <c r="R2" s="382"/>
      <c r="S2" s="383"/>
    </row>
    <row r="3" spans="1:27" ht="18">
      <c r="A3" s="384" t="s">
        <v>110</v>
      </c>
      <c r="B3" s="385"/>
      <c r="C3" s="385"/>
      <c r="D3" s="385"/>
      <c r="E3" s="385"/>
      <c r="F3" s="385"/>
      <c r="G3" s="385"/>
      <c r="H3" s="385"/>
      <c r="I3" s="385"/>
      <c r="J3" s="385"/>
      <c r="K3" s="385"/>
      <c r="L3" s="385"/>
      <c r="M3" s="385"/>
      <c r="N3" s="385"/>
      <c r="O3" s="385"/>
      <c r="P3" s="385"/>
      <c r="Q3" s="385"/>
      <c r="R3" s="385"/>
      <c r="S3" s="386"/>
      <c r="T3" s="19" t="s">
        <v>111</v>
      </c>
    </row>
    <row r="4" spans="1:27" ht="18.75" customHeight="1">
      <c r="A4" s="214" t="s">
        <v>18</v>
      </c>
      <c r="B4" s="215"/>
      <c r="C4" s="215"/>
      <c r="D4" s="215"/>
      <c r="E4" s="215"/>
      <c r="F4" s="215"/>
      <c r="G4" s="215"/>
      <c r="H4" s="215"/>
      <c r="I4" s="215"/>
      <c r="J4" s="215"/>
      <c r="K4" s="215"/>
      <c r="L4" s="215"/>
      <c r="M4" s="215"/>
      <c r="N4" s="215"/>
      <c r="O4" s="215"/>
      <c r="P4" s="215"/>
      <c r="Q4" s="215"/>
      <c r="R4" s="215"/>
      <c r="S4" s="216"/>
      <c r="U4" s="304" t="s">
        <v>112</v>
      </c>
    </row>
    <row r="5" spans="1:27" ht="18.75" customHeight="1">
      <c r="A5" s="217"/>
      <c r="B5" s="218"/>
      <c r="C5" s="219"/>
      <c r="D5" s="371" t="s">
        <v>113</v>
      </c>
      <c r="E5" s="372"/>
      <c r="F5" s="372"/>
      <c r="G5" s="372"/>
      <c r="H5" s="372"/>
      <c r="I5" s="372"/>
      <c r="J5" s="372"/>
      <c r="K5" s="372"/>
      <c r="L5" s="372"/>
      <c r="M5" s="372"/>
      <c r="N5" s="372"/>
      <c r="O5" s="372"/>
      <c r="P5" s="373"/>
      <c r="Q5" s="220"/>
      <c r="R5" s="220"/>
      <c r="S5" s="221"/>
      <c r="T5" s="278" t="s">
        <v>114</v>
      </c>
      <c r="U5" s="279" t="s">
        <v>115</v>
      </c>
      <c r="V5" s="278"/>
      <c r="W5" s="278"/>
      <c r="X5" s="278"/>
      <c r="Y5" s="278"/>
      <c r="Z5" s="278"/>
      <c r="AA5" s="278"/>
    </row>
    <row r="6" spans="1:27" ht="18.75" customHeight="1">
      <c r="A6" s="369" t="s">
        <v>116</v>
      </c>
      <c r="B6" s="370"/>
      <c r="C6" s="380"/>
      <c r="D6" s="374"/>
      <c r="E6" s="375"/>
      <c r="F6" s="375"/>
      <c r="G6" s="375"/>
      <c r="H6" s="375"/>
      <c r="I6" s="375"/>
      <c r="J6" s="375"/>
      <c r="K6" s="375"/>
      <c r="L6" s="375"/>
      <c r="M6" s="375"/>
      <c r="N6" s="375"/>
      <c r="O6" s="375"/>
      <c r="P6" s="376"/>
      <c r="Q6" s="220"/>
      <c r="R6" s="220"/>
      <c r="S6" s="221"/>
      <c r="T6" s="278"/>
      <c r="U6" s="279" t="s">
        <v>117</v>
      </c>
      <c r="V6" s="278"/>
      <c r="W6" s="278"/>
      <c r="X6" s="278"/>
      <c r="Y6" s="278"/>
      <c r="Z6" s="278"/>
      <c r="AA6" s="278"/>
    </row>
    <row r="7" spans="1:27" ht="18.75" customHeight="1">
      <c r="A7" s="369"/>
      <c r="B7" s="370"/>
      <c r="C7" s="380"/>
      <c r="D7" s="374"/>
      <c r="E7" s="375"/>
      <c r="F7" s="375"/>
      <c r="G7" s="375"/>
      <c r="H7" s="375"/>
      <c r="I7" s="375"/>
      <c r="J7" s="375"/>
      <c r="K7" s="375"/>
      <c r="L7" s="375"/>
      <c r="M7" s="375"/>
      <c r="N7" s="375"/>
      <c r="O7" s="375"/>
      <c r="P7" s="376"/>
      <c r="Q7" s="220"/>
      <c r="R7" s="220"/>
      <c r="S7" s="221"/>
      <c r="T7" s="279" t="s">
        <v>118</v>
      </c>
      <c r="U7" s="278" t="s">
        <v>119</v>
      </c>
      <c r="V7" s="279"/>
      <c r="W7" s="279"/>
      <c r="X7" s="279"/>
      <c r="Y7" s="279"/>
      <c r="Z7" s="279"/>
      <c r="AA7" s="279"/>
    </row>
    <row r="8" spans="1:27" ht="18.75" customHeight="1">
      <c r="A8" s="369"/>
      <c r="B8" s="370"/>
      <c r="C8" s="380"/>
      <c r="D8" s="374"/>
      <c r="E8" s="375"/>
      <c r="F8" s="375"/>
      <c r="G8" s="375"/>
      <c r="H8" s="375"/>
      <c r="I8" s="375"/>
      <c r="J8" s="375"/>
      <c r="K8" s="375"/>
      <c r="L8" s="375"/>
      <c r="M8" s="375"/>
      <c r="N8" s="375"/>
      <c r="O8" s="375"/>
      <c r="P8" s="376"/>
      <c r="Q8" s="220"/>
      <c r="R8" s="220"/>
      <c r="S8" s="221"/>
      <c r="T8" s="279"/>
      <c r="U8" s="278" t="s">
        <v>120</v>
      </c>
      <c r="V8" s="279"/>
      <c r="W8" s="279"/>
      <c r="X8" s="279"/>
      <c r="Y8" s="279"/>
      <c r="Z8" s="279"/>
      <c r="AA8" s="279"/>
    </row>
    <row r="9" spans="1:27" ht="18.75" customHeight="1">
      <c r="A9" s="369"/>
      <c r="B9" s="370"/>
      <c r="C9" s="380"/>
      <c r="D9" s="377"/>
      <c r="E9" s="378"/>
      <c r="F9" s="378"/>
      <c r="G9" s="378"/>
      <c r="H9" s="378"/>
      <c r="I9" s="378"/>
      <c r="J9" s="378"/>
      <c r="K9" s="378"/>
      <c r="L9" s="378"/>
      <c r="M9" s="378"/>
      <c r="N9" s="378"/>
      <c r="O9" s="378"/>
      <c r="P9" s="379"/>
      <c r="Q9" s="220"/>
      <c r="R9" s="220"/>
      <c r="S9" s="221"/>
      <c r="T9" s="278" t="s">
        <v>121</v>
      </c>
      <c r="U9" s="279" t="s">
        <v>122</v>
      </c>
      <c r="V9" s="278"/>
      <c r="W9" s="278"/>
      <c r="X9" s="278"/>
      <c r="Y9" s="278"/>
      <c r="Z9" s="278"/>
      <c r="AA9" s="278"/>
    </row>
    <row r="10" spans="1:27" ht="18.75" customHeight="1">
      <c r="A10" s="222"/>
      <c r="B10" s="220"/>
      <c r="C10" s="220"/>
      <c r="D10" s="220"/>
      <c r="E10" s="220"/>
      <c r="F10" s="220"/>
      <c r="G10" s="220"/>
      <c r="H10" s="220"/>
      <c r="I10" s="220"/>
      <c r="J10" s="220"/>
      <c r="K10" s="220"/>
      <c r="L10" s="220"/>
      <c r="M10" s="220"/>
      <c r="N10" s="220"/>
      <c r="O10" s="220"/>
      <c r="P10" s="220"/>
      <c r="Q10" s="220"/>
      <c r="R10" s="220"/>
      <c r="S10" s="221"/>
      <c r="T10" s="278"/>
      <c r="U10" s="279" t="s">
        <v>123</v>
      </c>
      <c r="V10" s="278"/>
      <c r="W10" s="278"/>
      <c r="X10" s="278"/>
      <c r="Y10" s="278"/>
      <c r="Z10" s="278"/>
      <c r="AA10" s="278"/>
    </row>
    <row r="11" spans="1:27" ht="18.75" customHeight="1">
      <c r="A11" s="223" t="s">
        <v>20</v>
      </c>
      <c r="B11" s="220"/>
      <c r="C11" s="220"/>
      <c r="D11" s="220"/>
      <c r="E11" s="220"/>
      <c r="F11" s="220"/>
      <c r="G11" s="220"/>
      <c r="H11" s="220"/>
      <c r="I11" s="220"/>
      <c r="J11" s="277" t="s">
        <v>124</v>
      </c>
      <c r="K11" s="220"/>
      <c r="L11" s="220"/>
      <c r="M11" s="220"/>
      <c r="N11" s="220"/>
      <c r="O11" s="220"/>
      <c r="P11" s="220"/>
      <c r="Q11" s="220"/>
      <c r="R11" s="220"/>
      <c r="S11" s="221"/>
      <c r="T11" s="279" t="s">
        <v>125</v>
      </c>
      <c r="U11" s="278" t="s">
        <v>126</v>
      </c>
      <c r="V11" s="279"/>
      <c r="W11" s="279"/>
      <c r="X11" s="279"/>
      <c r="Y11" s="279"/>
      <c r="Z11" s="279"/>
      <c r="AA11" s="279"/>
    </row>
    <row r="12" spans="1:27" ht="18.75" customHeight="1">
      <c r="A12" s="217"/>
      <c r="B12" s="218"/>
      <c r="C12" s="218"/>
      <c r="D12" s="371" t="s">
        <v>479</v>
      </c>
      <c r="E12" s="372"/>
      <c r="F12" s="372"/>
      <c r="G12" s="372"/>
      <c r="H12" s="372"/>
      <c r="I12" s="372"/>
      <c r="J12" s="372"/>
      <c r="K12" s="372"/>
      <c r="L12" s="372"/>
      <c r="M12" s="372"/>
      <c r="N12" s="372"/>
      <c r="O12" s="372"/>
      <c r="P12" s="373"/>
      <c r="Q12" s="220"/>
      <c r="R12" s="220"/>
      <c r="S12" s="221"/>
      <c r="T12" s="279"/>
      <c r="U12" s="278" t="s">
        <v>127</v>
      </c>
      <c r="V12" s="279"/>
      <c r="W12" s="279"/>
      <c r="X12" s="279"/>
      <c r="Y12" s="279"/>
      <c r="Z12" s="279"/>
      <c r="AA12" s="279"/>
    </row>
    <row r="13" spans="1:27" ht="18.75" customHeight="1">
      <c r="A13" s="369" t="s">
        <v>128</v>
      </c>
      <c r="B13" s="370"/>
      <c r="C13" s="370"/>
      <c r="D13" s="374"/>
      <c r="E13" s="375"/>
      <c r="F13" s="375"/>
      <c r="G13" s="375"/>
      <c r="H13" s="375"/>
      <c r="I13" s="375"/>
      <c r="J13" s="375"/>
      <c r="K13" s="375"/>
      <c r="L13" s="375"/>
      <c r="M13" s="375"/>
      <c r="N13" s="375"/>
      <c r="O13" s="375"/>
      <c r="P13" s="376"/>
      <c r="Q13" s="220"/>
      <c r="R13" s="220"/>
      <c r="S13" s="221"/>
      <c r="T13" s="278" t="s">
        <v>129</v>
      </c>
      <c r="U13" s="279" t="s">
        <v>130</v>
      </c>
      <c r="V13" s="278"/>
      <c r="W13" s="278"/>
      <c r="X13" s="278"/>
      <c r="Y13" s="278"/>
      <c r="Z13" s="278"/>
      <c r="AA13" s="278"/>
    </row>
    <row r="14" spans="1:27" ht="18.75" customHeight="1">
      <c r="A14" s="369"/>
      <c r="B14" s="370"/>
      <c r="C14" s="370"/>
      <c r="D14" s="374"/>
      <c r="E14" s="375"/>
      <c r="F14" s="375"/>
      <c r="G14" s="375"/>
      <c r="H14" s="375"/>
      <c r="I14" s="375"/>
      <c r="J14" s="375"/>
      <c r="K14" s="375"/>
      <c r="L14" s="375"/>
      <c r="M14" s="375"/>
      <c r="N14" s="375"/>
      <c r="O14" s="375"/>
      <c r="P14" s="376"/>
      <c r="Q14" s="220"/>
      <c r="R14" s="220"/>
      <c r="S14" s="221"/>
    </row>
    <row r="15" spans="1:27" ht="18.75" customHeight="1">
      <c r="A15" s="369"/>
      <c r="B15" s="370"/>
      <c r="C15" s="370"/>
      <c r="D15" s="374"/>
      <c r="E15" s="375"/>
      <c r="F15" s="375"/>
      <c r="G15" s="375"/>
      <c r="H15" s="375"/>
      <c r="I15" s="375"/>
      <c r="J15" s="375"/>
      <c r="K15" s="375"/>
      <c r="L15" s="375"/>
      <c r="M15" s="375"/>
      <c r="N15" s="375"/>
      <c r="O15" s="375"/>
      <c r="P15" s="376"/>
      <c r="Q15" s="220"/>
      <c r="R15" s="220"/>
      <c r="S15" s="221"/>
    </row>
    <row r="16" spans="1:27" ht="18.75" customHeight="1">
      <c r="A16" s="369"/>
      <c r="B16" s="370"/>
      <c r="C16" s="370"/>
      <c r="D16" s="374"/>
      <c r="E16" s="375"/>
      <c r="F16" s="375"/>
      <c r="G16" s="375"/>
      <c r="H16" s="375"/>
      <c r="I16" s="375"/>
      <c r="J16" s="375"/>
      <c r="K16" s="375"/>
      <c r="L16" s="375"/>
      <c r="M16" s="375"/>
      <c r="N16" s="375"/>
      <c r="O16" s="375"/>
      <c r="P16" s="376"/>
      <c r="Q16" s="220"/>
      <c r="R16" s="220"/>
      <c r="S16" s="221"/>
    </row>
    <row r="17" spans="1:27" ht="18.75" customHeight="1">
      <c r="A17" s="369"/>
      <c r="B17" s="370"/>
      <c r="C17" s="370"/>
      <c r="D17" s="374"/>
      <c r="E17" s="375"/>
      <c r="F17" s="375"/>
      <c r="G17" s="375"/>
      <c r="H17" s="375"/>
      <c r="I17" s="375"/>
      <c r="J17" s="375"/>
      <c r="K17" s="375"/>
      <c r="L17" s="375"/>
      <c r="M17" s="375"/>
      <c r="N17" s="375"/>
      <c r="O17" s="375"/>
      <c r="P17" s="376"/>
      <c r="Q17" s="220"/>
      <c r="R17" s="220"/>
      <c r="S17" s="221"/>
    </row>
    <row r="18" spans="1:27" ht="18.75" customHeight="1">
      <c r="A18" s="369"/>
      <c r="B18" s="370"/>
      <c r="C18" s="370"/>
      <c r="D18" s="374"/>
      <c r="E18" s="375"/>
      <c r="F18" s="375"/>
      <c r="G18" s="375"/>
      <c r="H18" s="375"/>
      <c r="I18" s="375"/>
      <c r="J18" s="375"/>
      <c r="K18" s="375"/>
      <c r="L18" s="375"/>
      <c r="M18" s="375"/>
      <c r="N18" s="375"/>
      <c r="O18" s="375"/>
      <c r="P18" s="376"/>
      <c r="Q18" s="220"/>
      <c r="R18" s="220"/>
      <c r="S18" s="221"/>
    </row>
    <row r="19" spans="1:27" ht="18.75" customHeight="1">
      <c r="A19" s="369"/>
      <c r="B19" s="370"/>
      <c r="C19" s="370"/>
      <c r="D19" s="374"/>
      <c r="E19" s="375"/>
      <c r="F19" s="375"/>
      <c r="G19" s="375"/>
      <c r="H19" s="375"/>
      <c r="I19" s="375"/>
      <c r="J19" s="375"/>
      <c r="K19" s="375"/>
      <c r="L19" s="375"/>
      <c r="M19" s="375"/>
      <c r="N19" s="375"/>
      <c r="O19" s="375"/>
      <c r="P19" s="376"/>
      <c r="Q19" s="220"/>
      <c r="R19" s="220"/>
      <c r="S19" s="221"/>
    </row>
    <row r="20" spans="1:27" ht="18.75" customHeight="1">
      <c r="A20" s="369"/>
      <c r="B20" s="370"/>
      <c r="C20" s="370"/>
      <c r="D20" s="374"/>
      <c r="E20" s="375"/>
      <c r="F20" s="375"/>
      <c r="G20" s="375"/>
      <c r="H20" s="375"/>
      <c r="I20" s="375"/>
      <c r="J20" s="375"/>
      <c r="K20" s="375"/>
      <c r="L20" s="375"/>
      <c r="M20" s="375"/>
      <c r="N20" s="375"/>
      <c r="O20" s="375"/>
      <c r="P20" s="376"/>
      <c r="Q20" s="220"/>
      <c r="R20" s="220"/>
      <c r="S20" s="221"/>
    </row>
    <row r="21" spans="1:27" ht="18.75" customHeight="1">
      <c r="A21" s="369"/>
      <c r="B21" s="370"/>
      <c r="C21" s="370"/>
      <c r="D21" s="374"/>
      <c r="E21" s="375"/>
      <c r="F21" s="375"/>
      <c r="G21" s="375"/>
      <c r="H21" s="375"/>
      <c r="I21" s="375"/>
      <c r="J21" s="375"/>
      <c r="K21" s="375"/>
      <c r="L21" s="375"/>
      <c r="M21" s="375"/>
      <c r="N21" s="375"/>
      <c r="O21" s="375"/>
      <c r="P21" s="376"/>
      <c r="Q21" s="220"/>
      <c r="R21" s="220"/>
      <c r="S21" s="221"/>
    </row>
    <row r="22" spans="1:27" ht="18.75" customHeight="1">
      <c r="A22" s="369"/>
      <c r="B22" s="370"/>
      <c r="C22" s="370"/>
      <c r="D22" s="374"/>
      <c r="E22" s="375"/>
      <c r="F22" s="375"/>
      <c r="G22" s="375"/>
      <c r="H22" s="375"/>
      <c r="I22" s="375"/>
      <c r="J22" s="375"/>
      <c r="K22" s="375"/>
      <c r="L22" s="375"/>
      <c r="M22" s="375"/>
      <c r="N22" s="375"/>
      <c r="O22" s="375"/>
      <c r="P22" s="376"/>
      <c r="Q22" s="220"/>
      <c r="R22" s="220"/>
      <c r="S22" s="221"/>
      <c r="T22" s="345" t="s">
        <v>131</v>
      </c>
      <c r="U22" s="346"/>
      <c r="V22" s="346"/>
      <c r="W22" s="346"/>
      <c r="X22" s="346"/>
      <c r="Y22" s="346"/>
      <c r="Z22" s="346"/>
      <c r="AA22" s="346"/>
    </row>
    <row r="23" spans="1:27" ht="18.75" customHeight="1">
      <c r="A23" s="369"/>
      <c r="B23" s="370"/>
      <c r="C23" s="370"/>
      <c r="D23" s="377"/>
      <c r="E23" s="378"/>
      <c r="F23" s="378"/>
      <c r="G23" s="378"/>
      <c r="H23" s="378"/>
      <c r="I23" s="378"/>
      <c r="J23" s="378"/>
      <c r="K23" s="378"/>
      <c r="L23" s="378"/>
      <c r="M23" s="378"/>
      <c r="N23" s="378"/>
      <c r="O23" s="378"/>
      <c r="P23" s="379"/>
      <c r="Q23" s="220"/>
      <c r="R23" s="220"/>
      <c r="S23" s="221"/>
      <c r="T23" s="347"/>
      <c r="U23" s="346"/>
      <c r="V23" s="346"/>
      <c r="W23" s="346"/>
      <c r="X23" s="346"/>
      <c r="Y23" s="346"/>
      <c r="Z23" s="346"/>
      <c r="AA23" s="346"/>
    </row>
    <row r="24" spans="1:27" ht="18.75" customHeight="1">
      <c r="A24" s="222"/>
      <c r="B24" s="220"/>
      <c r="C24" s="220"/>
      <c r="D24" s="220"/>
      <c r="E24" s="220"/>
      <c r="F24" s="220"/>
      <c r="G24" s="220"/>
      <c r="H24" s="220"/>
      <c r="I24" s="220"/>
      <c r="J24" s="220"/>
      <c r="K24" s="220"/>
      <c r="L24" s="220"/>
      <c r="M24" s="220"/>
      <c r="N24" s="220"/>
      <c r="O24" s="220"/>
      <c r="P24" s="220"/>
      <c r="Q24" s="220"/>
      <c r="R24" s="220"/>
      <c r="S24" s="221"/>
      <c r="T24" s="347"/>
      <c r="U24" s="346"/>
      <c r="V24" s="346"/>
      <c r="W24" s="346"/>
      <c r="X24" s="346"/>
      <c r="Y24" s="346"/>
      <c r="Z24" s="346"/>
      <c r="AA24" s="346"/>
    </row>
    <row r="25" spans="1:27" ht="18.75" customHeight="1">
      <c r="A25" s="214" t="s">
        <v>22</v>
      </c>
      <c r="B25" s="215"/>
      <c r="C25" s="224"/>
      <c r="D25" s="225"/>
      <c r="E25" s="215"/>
      <c r="F25" s="215"/>
      <c r="G25" s="215"/>
      <c r="H25" s="215"/>
      <c r="I25" s="226"/>
      <c r="J25" s="225" t="s">
        <v>132</v>
      </c>
      <c r="K25" s="215"/>
      <c r="L25" s="215"/>
      <c r="M25" s="215"/>
      <c r="N25" s="215"/>
      <c r="O25" s="215"/>
      <c r="P25" s="215"/>
      <c r="Q25" s="215"/>
      <c r="R25" s="215"/>
      <c r="S25" s="216"/>
      <c r="T25" s="347"/>
      <c r="U25" s="346"/>
      <c r="V25" s="346"/>
      <c r="W25" s="346"/>
      <c r="X25" s="346"/>
      <c r="Y25" s="346"/>
      <c r="Z25" s="346"/>
      <c r="AA25" s="346"/>
    </row>
    <row r="26" spans="1:27" s="196" customFormat="1" ht="18.75" customHeight="1">
      <c r="A26" s="227"/>
      <c r="B26" s="228"/>
      <c r="C26" s="229"/>
      <c r="D26" s="360" t="s">
        <v>133</v>
      </c>
      <c r="E26" s="361"/>
      <c r="F26" s="361"/>
      <c r="G26" s="361"/>
      <c r="H26" s="362"/>
      <c r="I26" s="229"/>
      <c r="J26" s="354" t="s">
        <v>134</v>
      </c>
      <c r="K26" s="355"/>
      <c r="L26" s="355"/>
      <c r="M26" s="355"/>
      <c r="N26" s="355"/>
      <c r="O26" s="355"/>
      <c r="P26" s="355"/>
      <c r="Q26" s="355"/>
      <c r="R26" s="356"/>
      <c r="S26" s="230"/>
      <c r="T26" s="347"/>
      <c r="U26" s="346"/>
      <c r="V26" s="346"/>
      <c r="W26" s="346"/>
      <c r="X26" s="346"/>
      <c r="Y26" s="346"/>
      <c r="Z26" s="346"/>
      <c r="AA26" s="346"/>
    </row>
    <row r="27" spans="1:27" ht="18.75" customHeight="1">
      <c r="A27" s="222"/>
      <c r="B27" s="220"/>
      <c r="C27" s="220"/>
      <c r="D27" s="363"/>
      <c r="E27" s="364"/>
      <c r="F27" s="364"/>
      <c r="G27" s="364"/>
      <c r="H27" s="365"/>
      <c r="I27" s="220"/>
      <c r="J27" s="220"/>
      <c r="K27" s="220"/>
      <c r="L27" s="231"/>
      <c r="M27" s="231"/>
      <c r="N27" s="231"/>
      <c r="O27" s="231"/>
      <c r="P27" s="231"/>
      <c r="Q27" s="220"/>
      <c r="R27" s="220"/>
      <c r="S27" s="221"/>
      <c r="T27" s="347"/>
      <c r="U27" s="346"/>
      <c r="V27" s="346"/>
      <c r="W27" s="346"/>
      <c r="X27" s="346"/>
      <c r="Y27" s="346"/>
      <c r="Z27" s="346"/>
      <c r="AA27" s="346"/>
    </row>
    <row r="28" spans="1:27" ht="18.75" customHeight="1">
      <c r="A28" s="222"/>
      <c r="B28" s="220"/>
      <c r="C28" s="232" t="s">
        <v>135</v>
      </c>
      <c r="D28" s="339"/>
      <c r="E28" s="340"/>
      <c r="F28" s="340"/>
      <c r="G28" s="340"/>
      <c r="H28" s="341"/>
      <c r="I28" s="220"/>
      <c r="J28" s="220"/>
      <c r="K28" s="232" t="s">
        <v>136</v>
      </c>
      <c r="L28" s="342"/>
      <c r="M28" s="343"/>
      <c r="N28" s="343"/>
      <c r="O28" s="343"/>
      <c r="P28" s="344"/>
      <c r="Q28" s="233"/>
      <c r="R28" s="220"/>
      <c r="S28" s="221"/>
      <c r="T28" s="347"/>
      <c r="U28" s="346"/>
      <c r="V28" s="346"/>
      <c r="W28" s="346"/>
      <c r="X28" s="346"/>
      <c r="Y28" s="346"/>
      <c r="Z28" s="346"/>
      <c r="AA28" s="346"/>
    </row>
    <row r="29" spans="1:27" ht="18.75" customHeight="1">
      <c r="A29" s="222"/>
      <c r="B29" s="220"/>
      <c r="C29" s="232"/>
      <c r="D29" s="339"/>
      <c r="E29" s="340"/>
      <c r="F29" s="340"/>
      <c r="G29" s="340"/>
      <c r="H29" s="341"/>
      <c r="I29" s="220"/>
      <c r="J29" s="220"/>
      <c r="K29" s="232" t="s">
        <v>137</v>
      </c>
      <c r="L29" s="339">
        <v>1</v>
      </c>
      <c r="M29" s="340"/>
      <c r="N29" s="340"/>
      <c r="O29" s="340"/>
      <c r="P29" s="341"/>
      <c r="Q29" s="220"/>
      <c r="R29" s="220"/>
      <c r="S29" s="221"/>
      <c r="T29" s="347"/>
      <c r="U29" s="346"/>
      <c r="V29" s="346"/>
      <c r="W29" s="346"/>
      <c r="X29" s="346"/>
      <c r="Y29" s="346"/>
      <c r="Z29" s="346"/>
      <c r="AA29" s="346"/>
    </row>
    <row r="30" spans="1:27" ht="18.75" customHeight="1">
      <c r="A30" s="222"/>
      <c r="B30" s="220"/>
      <c r="C30" s="232"/>
      <c r="D30" s="339"/>
      <c r="E30" s="340"/>
      <c r="F30" s="340"/>
      <c r="G30" s="340"/>
      <c r="H30" s="341"/>
      <c r="I30" s="220"/>
      <c r="J30" s="220"/>
      <c r="K30" s="232" t="s">
        <v>138</v>
      </c>
      <c r="L30" s="348"/>
      <c r="M30" s="349"/>
      <c r="N30" s="349"/>
      <c r="O30" s="349"/>
      <c r="P30" s="350"/>
      <c r="Q30" s="220"/>
      <c r="R30" s="220"/>
      <c r="S30" s="221"/>
      <c r="T30" s="347"/>
      <c r="U30" s="346"/>
      <c r="V30" s="346"/>
      <c r="W30" s="346"/>
      <c r="X30" s="346"/>
      <c r="Y30" s="346"/>
      <c r="Z30" s="346"/>
      <c r="AA30" s="346"/>
    </row>
    <row r="31" spans="1:27" ht="18.75" customHeight="1">
      <c r="A31" s="223"/>
      <c r="B31" s="220"/>
      <c r="C31" s="220"/>
      <c r="D31" s="83"/>
      <c r="E31" s="83"/>
      <c r="F31" s="83"/>
      <c r="G31" s="83"/>
      <c r="H31" s="83"/>
      <c r="I31" s="220"/>
      <c r="J31" s="220"/>
      <c r="K31" s="220"/>
      <c r="L31" s="220"/>
      <c r="M31" s="220"/>
      <c r="N31" s="220"/>
      <c r="O31" s="220"/>
      <c r="P31" s="220"/>
      <c r="Q31" s="220"/>
      <c r="R31" s="220"/>
      <c r="S31" s="221"/>
      <c r="T31" s="347"/>
      <c r="U31" s="346"/>
      <c r="V31" s="346"/>
      <c r="W31" s="346"/>
      <c r="X31" s="346"/>
      <c r="Y31" s="346"/>
      <c r="Z31" s="346"/>
      <c r="AA31" s="346"/>
    </row>
    <row r="32" spans="1:27" ht="18.75" customHeight="1">
      <c r="A32" s="222"/>
      <c r="B32" s="220"/>
      <c r="C32" s="232" t="s">
        <v>139</v>
      </c>
      <c r="D32" s="357"/>
      <c r="E32" s="358"/>
      <c r="F32" s="358"/>
      <c r="G32" s="358"/>
      <c r="H32" s="359"/>
      <c r="I32" s="233"/>
      <c r="J32" s="220"/>
      <c r="K32" s="220"/>
      <c r="L32" s="220"/>
      <c r="M32" s="220"/>
      <c r="N32" s="220"/>
      <c r="O32" s="220"/>
      <c r="P32" s="220"/>
      <c r="Q32" s="220"/>
      <c r="R32" s="220"/>
      <c r="S32" s="221"/>
      <c r="T32" s="347"/>
      <c r="U32" s="346"/>
      <c r="V32" s="346"/>
      <c r="W32" s="346"/>
      <c r="X32" s="346"/>
      <c r="Y32" s="346"/>
      <c r="Z32" s="346"/>
      <c r="AA32" s="346"/>
    </row>
    <row r="33" spans="1:27" ht="35.25" customHeight="1">
      <c r="A33" s="222"/>
      <c r="B33" s="220"/>
      <c r="C33" s="232" t="s">
        <v>140</v>
      </c>
      <c r="D33" s="351"/>
      <c r="E33" s="352"/>
      <c r="F33" s="352"/>
      <c r="G33" s="352"/>
      <c r="H33" s="353"/>
      <c r="I33" s="220"/>
      <c r="J33" s="220"/>
      <c r="K33" s="220"/>
      <c r="L33" s="220"/>
      <c r="M33" s="220"/>
      <c r="N33" s="220"/>
      <c r="O33" s="220"/>
      <c r="P33" s="220"/>
      <c r="Q33" s="220"/>
      <c r="R33" s="220"/>
      <c r="S33" s="221"/>
      <c r="T33" s="347"/>
      <c r="U33" s="346"/>
      <c r="V33" s="346"/>
      <c r="W33" s="346"/>
      <c r="X33" s="346"/>
      <c r="Y33" s="346"/>
      <c r="Z33" s="346"/>
      <c r="AA33" s="346"/>
    </row>
    <row r="34" spans="1:27" ht="18.75" customHeight="1" thickBot="1">
      <c r="A34" s="234"/>
      <c r="B34" s="235"/>
      <c r="C34" s="235"/>
      <c r="D34" s="235"/>
      <c r="E34" s="235"/>
      <c r="F34" s="235"/>
      <c r="G34" s="235"/>
      <c r="H34" s="235"/>
      <c r="I34" s="235"/>
      <c r="J34" s="235"/>
      <c r="K34" s="235"/>
      <c r="L34" s="235"/>
      <c r="M34" s="235"/>
      <c r="N34" s="235"/>
      <c r="O34" s="235"/>
      <c r="P34" s="235"/>
      <c r="Q34" s="235"/>
      <c r="R34" s="235"/>
      <c r="S34" s="236" t="s">
        <v>141</v>
      </c>
    </row>
  </sheetData>
  <sheetProtection selectLockedCells="1"/>
  <mergeCells count="18">
    <mergeCell ref="A1:S1"/>
    <mergeCell ref="A13:C23"/>
    <mergeCell ref="D12:P23"/>
    <mergeCell ref="A6:C9"/>
    <mergeCell ref="D5:P9"/>
    <mergeCell ref="A2:S2"/>
    <mergeCell ref="A3:S3"/>
    <mergeCell ref="D28:H28"/>
    <mergeCell ref="D29:H29"/>
    <mergeCell ref="D30:H30"/>
    <mergeCell ref="L28:P28"/>
    <mergeCell ref="T22:AA33"/>
    <mergeCell ref="L29:P29"/>
    <mergeCell ref="L30:P30"/>
    <mergeCell ref="D33:H33"/>
    <mergeCell ref="J26:R26"/>
    <mergeCell ref="D32:H32"/>
    <mergeCell ref="D26:H27"/>
  </mergeCells>
  <printOptions horizontalCentered="1" verticalCentered="1"/>
  <pageMargins left="0.70866141732283472" right="0.70866141732283472" top="0.98425196850393704" bottom="0.74803149606299213" header="0.31496062992125984" footer="0.31496062992125984"/>
  <pageSetup paperSize="9" scale="73" orientation="landscape" r:id="rId1"/>
  <headerFooter>
    <oddHeader>&amp;LACTIA Operational Risk Register Context Page&amp;R&amp;G</oddHeader>
    <oddFooter>&amp;L&amp;"-,Bold Italic"ACT Government Confidential&amp;CPrinted &amp;D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4" r:id="rId5" name="Button 4">
              <controlPr defaultSize="0" print="0" autoFill="0" autoPict="0" macro="[0]!ResetSheet">
                <anchor moveWithCells="1" sizeWithCells="1">
                  <from>
                    <xdr:col>8</xdr:col>
                    <xdr:colOff>388620</xdr:colOff>
                    <xdr:row>52</xdr:row>
                    <xdr:rowOff>99060</xdr:rowOff>
                  </from>
                  <to>
                    <xdr:col>10</xdr:col>
                    <xdr:colOff>480060</xdr:colOff>
                    <xdr:row>53</xdr:row>
                    <xdr:rowOff>160020</xdr:rowOff>
                  </to>
                </anchor>
              </controlPr>
            </control>
          </mc:Choice>
        </mc:AlternateContent>
        <mc:AlternateContent xmlns:mc="http://schemas.openxmlformats.org/markup-compatibility/2006">
          <mc:Choice Requires="x14">
            <control shapeId="5125" r:id="rId6" name="Button 5">
              <controlPr defaultSize="0" print="0" autoFill="0" autoPict="0" macro="[0]!PreviewTitlePage">
                <anchor moveWithCells="1" sizeWithCells="1">
                  <from>
                    <xdr:col>1</xdr:col>
                    <xdr:colOff>228600</xdr:colOff>
                    <xdr:row>52</xdr:row>
                    <xdr:rowOff>99060</xdr:rowOff>
                  </from>
                  <to>
                    <xdr:col>3</xdr:col>
                    <xdr:colOff>312420</xdr:colOff>
                    <xdr:row>53</xdr:row>
                    <xdr:rowOff>160020</xdr:rowOff>
                  </to>
                </anchor>
              </controlPr>
            </control>
          </mc:Choice>
        </mc:AlternateContent>
        <mc:AlternateContent xmlns:mc="http://schemas.openxmlformats.org/markup-compatibility/2006">
          <mc:Choice Requires="x14">
            <control shapeId="5126" r:id="rId7" name="Button 6">
              <controlPr defaultSize="0" print="0" autoFill="0" autoPict="0" macro="[0]!PrintTitlePage">
                <anchor moveWithCells="1" sizeWithCells="1">
                  <from>
                    <xdr:col>3</xdr:col>
                    <xdr:colOff>327660</xdr:colOff>
                    <xdr:row>52</xdr:row>
                    <xdr:rowOff>99060</xdr:rowOff>
                  </from>
                  <to>
                    <xdr:col>5</xdr:col>
                    <xdr:colOff>411480</xdr:colOff>
                    <xdr:row>53</xdr:row>
                    <xdr:rowOff>160020</xdr:rowOff>
                  </to>
                </anchor>
              </controlPr>
            </control>
          </mc:Choice>
        </mc:AlternateContent>
        <mc:AlternateContent xmlns:mc="http://schemas.openxmlformats.org/markup-compatibility/2006">
          <mc:Choice Requires="x14">
            <control shapeId="5127" r:id="rId8" name="Button 7">
              <controlPr defaultSize="0" print="0" autoFill="0" autoPict="0" macro="[0]!PrintAll">
                <anchor moveWithCells="1" sizeWithCells="1">
                  <from>
                    <xdr:col>5</xdr:col>
                    <xdr:colOff>419100</xdr:colOff>
                    <xdr:row>52</xdr:row>
                    <xdr:rowOff>99060</xdr:rowOff>
                  </from>
                  <to>
                    <xdr:col>7</xdr:col>
                    <xdr:colOff>502920</xdr:colOff>
                    <xdr:row>53</xdr:row>
                    <xdr:rowOff>160020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pageSetUpPr fitToPage="1"/>
  </sheetPr>
  <dimension ref="A1:L20"/>
  <sheetViews>
    <sheetView zoomScale="85" zoomScaleNormal="85" workbookViewId="0">
      <pane ySplit="5" topLeftCell="A10" activePane="bottomLeft" state="frozen"/>
      <selection activeCell="D21" sqref="D21:P22"/>
      <selection pane="bottomLeft" activeCell="A11" sqref="A11"/>
    </sheetView>
  </sheetViews>
  <sheetFormatPr defaultColWidth="8.88671875" defaultRowHeight="14.4"/>
  <cols>
    <col min="1" max="1" width="4.5546875" style="173" customWidth="1"/>
    <col min="2" max="2" width="24" style="173" customWidth="1"/>
    <col min="3" max="3" width="43.5546875" style="173" customWidth="1"/>
    <col min="4" max="4" width="44.44140625" style="173" customWidth="1"/>
    <col min="5" max="5" width="8.44140625" style="173" customWidth="1"/>
    <col min="6" max="6" width="44.109375" style="173" customWidth="1"/>
    <col min="7" max="9" width="6.109375" style="173" customWidth="1"/>
    <col min="10" max="10" width="5" style="173" customWidth="1"/>
    <col min="11" max="11" width="7" style="173" customWidth="1"/>
    <col min="12" max="12" width="23.6640625" style="269" customWidth="1"/>
    <col min="13" max="16384" width="8.88671875" style="173"/>
  </cols>
  <sheetData>
    <row r="1" spans="1:12">
      <c r="A1" s="201"/>
      <c r="B1" s="202" t="s">
        <v>142</v>
      </c>
      <c r="C1" s="202"/>
      <c r="D1" s="202"/>
      <c r="E1" s="202"/>
      <c r="F1" s="202"/>
      <c r="G1" s="202"/>
      <c r="H1" s="202"/>
      <c r="I1" s="202"/>
      <c r="J1" s="202"/>
      <c r="K1" s="202"/>
      <c r="L1" s="268"/>
    </row>
    <row r="2" spans="1:12" ht="15.75" customHeight="1" thickBot="1">
      <c r="A2" s="317"/>
      <c r="B2" s="389" t="str">
        <f>Context!D26</f>
        <v xml:space="preserve">OFFICIAL - Sensitive - Education  Directorate </v>
      </c>
      <c r="C2" s="389"/>
      <c r="D2" s="204"/>
      <c r="E2" s="204" t="s">
        <v>143</v>
      </c>
      <c r="F2" s="389" t="str">
        <f>Context!J26</f>
        <v>XXXX School Excursion or Physical Activity</v>
      </c>
      <c r="G2" s="389"/>
      <c r="H2" s="389"/>
      <c r="I2" s="389"/>
      <c r="J2" s="389"/>
      <c r="K2" s="387"/>
      <c r="L2" s="388"/>
    </row>
    <row r="3" spans="1:12" ht="16.2" thickBot="1">
      <c r="A3" s="390" t="s">
        <v>31</v>
      </c>
      <c r="B3" s="393" t="s">
        <v>144</v>
      </c>
      <c r="C3" s="393" t="s">
        <v>145</v>
      </c>
      <c r="D3" s="393" t="s">
        <v>146</v>
      </c>
      <c r="E3" s="393" t="s">
        <v>147</v>
      </c>
      <c r="F3" s="393" t="s">
        <v>148</v>
      </c>
      <c r="G3" s="396" t="s">
        <v>149</v>
      </c>
      <c r="H3" s="397"/>
      <c r="I3" s="398"/>
      <c r="J3" s="390" t="s">
        <v>76</v>
      </c>
      <c r="K3" s="390" t="s">
        <v>150</v>
      </c>
      <c r="L3" s="393" t="s">
        <v>82</v>
      </c>
    </row>
    <row r="4" spans="1:12">
      <c r="A4" s="391"/>
      <c r="B4" s="394"/>
      <c r="C4" s="394"/>
      <c r="D4" s="394"/>
      <c r="E4" s="394"/>
      <c r="F4" s="394"/>
      <c r="G4" s="390" t="s">
        <v>151</v>
      </c>
      <c r="H4" s="390" t="s">
        <v>152</v>
      </c>
      <c r="I4" s="390" t="s">
        <v>153</v>
      </c>
      <c r="J4" s="391"/>
      <c r="K4" s="391"/>
      <c r="L4" s="394"/>
    </row>
    <row r="5" spans="1:12" ht="84.75" customHeight="1" thickBot="1">
      <c r="A5" s="392"/>
      <c r="B5" s="395"/>
      <c r="C5" s="395"/>
      <c r="D5" s="395"/>
      <c r="E5" s="395"/>
      <c r="F5" s="395"/>
      <c r="G5" s="392"/>
      <c r="H5" s="392"/>
      <c r="I5" s="392"/>
      <c r="J5" s="392"/>
      <c r="K5" s="392"/>
      <c r="L5" s="395"/>
    </row>
    <row r="6" spans="1:12" ht="172.8">
      <c r="A6" s="174">
        <v>1</v>
      </c>
      <c r="B6" s="456" t="s">
        <v>156</v>
      </c>
      <c r="C6" s="456" t="s">
        <v>157</v>
      </c>
      <c r="D6" s="454" t="s">
        <v>470</v>
      </c>
      <c r="E6" s="457" t="s">
        <v>161</v>
      </c>
      <c r="F6" s="453" t="s">
        <v>471</v>
      </c>
      <c r="G6" s="209">
        <v>1</v>
      </c>
      <c r="H6" s="209">
        <v>2</v>
      </c>
      <c r="I6" s="210" t="str">
        <f t="shared" ref="I6:I20" si="0">IF(ISERROR(VLOOKUP(G6*10+H6,MyRiskMatrix,2)),"",VLOOKUP(G6*10+H6,MyRiskMatrix,2))</f>
        <v>Low</v>
      </c>
      <c r="J6" s="211" t="s">
        <v>154</v>
      </c>
      <c r="K6" s="315" t="s">
        <v>155</v>
      </c>
      <c r="L6" s="314"/>
    </row>
    <row r="7" spans="1:12" ht="115.2">
      <c r="A7" s="174">
        <v>2</v>
      </c>
      <c r="B7" s="453" t="s">
        <v>158</v>
      </c>
      <c r="C7" s="454" t="s">
        <v>159</v>
      </c>
      <c r="D7" s="454" t="s">
        <v>160</v>
      </c>
      <c r="E7" s="459" t="s">
        <v>161</v>
      </c>
      <c r="F7" s="453" t="s">
        <v>162</v>
      </c>
      <c r="G7" s="209">
        <v>2</v>
      </c>
      <c r="H7" s="209">
        <v>1</v>
      </c>
      <c r="I7" s="210" t="str">
        <f t="shared" si="0"/>
        <v>Low</v>
      </c>
      <c r="J7" s="211" t="s">
        <v>154</v>
      </c>
      <c r="K7" s="315" t="s">
        <v>155</v>
      </c>
      <c r="L7" s="314"/>
    </row>
    <row r="8" spans="1:12" ht="230.4">
      <c r="A8" s="174">
        <v>3</v>
      </c>
      <c r="B8" s="460" t="s">
        <v>477</v>
      </c>
      <c r="C8" s="454" t="s">
        <v>476</v>
      </c>
      <c r="D8" s="454" t="s">
        <v>163</v>
      </c>
      <c r="E8" s="459" t="s">
        <v>161</v>
      </c>
      <c r="F8" s="453" t="s">
        <v>164</v>
      </c>
      <c r="G8" s="209">
        <v>1</v>
      </c>
      <c r="H8" s="209">
        <v>2</v>
      </c>
      <c r="I8" s="210" t="str">
        <f t="shared" si="0"/>
        <v>Low</v>
      </c>
      <c r="J8" s="211" t="s">
        <v>154</v>
      </c>
      <c r="K8" s="315" t="s">
        <v>155</v>
      </c>
      <c r="L8" s="314"/>
    </row>
    <row r="9" spans="1:12" ht="291.60000000000002" customHeight="1" thickBot="1">
      <c r="A9" s="174">
        <v>4</v>
      </c>
      <c r="B9" s="461" t="s">
        <v>473</v>
      </c>
      <c r="C9" s="462" t="s">
        <v>472</v>
      </c>
      <c r="D9" s="462" t="s">
        <v>474</v>
      </c>
      <c r="E9" s="458" t="s">
        <v>475</v>
      </c>
      <c r="F9" s="463" t="s">
        <v>165</v>
      </c>
      <c r="G9" s="318">
        <v>2</v>
      </c>
      <c r="H9" s="318">
        <v>1</v>
      </c>
      <c r="I9" s="210" t="str">
        <f t="shared" si="0"/>
        <v>Low</v>
      </c>
      <c r="J9" s="211" t="s">
        <v>154</v>
      </c>
      <c r="K9" s="315" t="s">
        <v>155</v>
      </c>
      <c r="L9" s="314"/>
    </row>
    <row r="10" spans="1:12" ht="187.2">
      <c r="A10" s="174">
        <v>5</v>
      </c>
      <c r="B10" s="460" t="s">
        <v>166</v>
      </c>
      <c r="C10" s="454" t="s">
        <v>468</v>
      </c>
      <c r="D10" s="454" t="s">
        <v>167</v>
      </c>
      <c r="E10" s="455" t="s">
        <v>161</v>
      </c>
      <c r="F10" s="453" t="s">
        <v>469</v>
      </c>
      <c r="G10" s="209">
        <v>2</v>
      </c>
      <c r="H10" s="209">
        <v>2</v>
      </c>
      <c r="I10" s="210" t="str">
        <f t="shared" si="0"/>
        <v>Medium</v>
      </c>
      <c r="J10" s="211" t="s">
        <v>154</v>
      </c>
      <c r="K10" s="315" t="s">
        <v>155</v>
      </c>
      <c r="L10" s="314"/>
    </row>
    <row r="11" spans="1:12" ht="115.2">
      <c r="A11" s="174">
        <v>6</v>
      </c>
      <c r="B11" s="464" t="s">
        <v>465</v>
      </c>
      <c r="C11" s="465" t="s">
        <v>478</v>
      </c>
      <c r="D11" s="466" t="s">
        <v>467</v>
      </c>
      <c r="E11" s="467" t="s">
        <v>161</v>
      </c>
      <c r="F11" s="468" t="s">
        <v>466</v>
      </c>
      <c r="G11" s="209">
        <v>2</v>
      </c>
      <c r="H11" s="209">
        <v>1</v>
      </c>
      <c r="I11" s="210" t="str">
        <f t="shared" si="0"/>
        <v>Low</v>
      </c>
      <c r="J11" s="211" t="s">
        <v>154</v>
      </c>
      <c r="K11" s="315" t="s">
        <v>155</v>
      </c>
      <c r="L11" s="314"/>
    </row>
    <row r="12" spans="1:12">
      <c r="A12" s="174">
        <v>12</v>
      </c>
      <c r="B12" s="319" t="s">
        <v>168</v>
      </c>
      <c r="C12" s="206"/>
      <c r="D12" s="206"/>
      <c r="E12" s="207"/>
      <c r="F12" s="208"/>
      <c r="G12" s="209"/>
      <c r="H12" s="209"/>
      <c r="I12" s="210" t="str">
        <f t="shared" si="0"/>
        <v/>
      </c>
      <c r="J12" s="211"/>
      <c r="K12" s="315"/>
      <c r="L12" s="314"/>
    </row>
    <row r="13" spans="1:12">
      <c r="A13" s="174">
        <v>13</v>
      </c>
      <c r="B13" s="319" t="s">
        <v>168</v>
      </c>
      <c r="C13" s="206"/>
      <c r="D13" s="206"/>
      <c r="E13" s="207"/>
      <c r="F13" s="208"/>
      <c r="G13" s="209"/>
      <c r="H13" s="209"/>
      <c r="I13" s="210" t="str">
        <f t="shared" si="0"/>
        <v/>
      </c>
      <c r="J13" s="211"/>
      <c r="K13" s="315"/>
      <c r="L13" s="314"/>
    </row>
    <row r="14" spans="1:12">
      <c r="A14" s="174">
        <v>14</v>
      </c>
      <c r="B14" s="205"/>
      <c r="C14" s="206"/>
      <c r="D14" s="206"/>
      <c r="E14" s="207"/>
      <c r="F14" s="208"/>
      <c r="G14" s="209"/>
      <c r="H14" s="209"/>
      <c r="I14" s="210" t="str">
        <f t="shared" si="0"/>
        <v/>
      </c>
      <c r="J14" s="211"/>
      <c r="K14" s="315"/>
      <c r="L14" s="314"/>
    </row>
    <row r="15" spans="1:12">
      <c r="A15" s="174">
        <v>15</v>
      </c>
      <c r="B15" s="205"/>
      <c r="C15" s="206"/>
      <c r="D15" s="206"/>
      <c r="E15" s="207"/>
      <c r="F15" s="208"/>
      <c r="G15" s="209"/>
      <c r="H15" s="209"/>
      <c r="I15" s="210" t="str">
        <f t="shared" si="0"/>
        <v/>
      </c>
      <c r="J15" s="211"/>
      <c r="K15" s="315"/>
      <c r="L15" s="314"/>
    </row>
    <row r="16" spans="1:12">
      <c r="A16" s="174">
        <v>16</v>
      </c>
      <c r="B16" s="205"/>
      <c r="C16" s="206"/>
      <c r="D16" s="206"/>
      <c r="E16" s="207"/>
      <c r="F16" s="208"/>
      <c r="G16" s="209"/>
      <c r="H16" s="209"/>
      <c r="I16" s="210" t="str">
        <f t="shared" si="0"/>
        <v/>
      </c>
      <c r="J16" s="211"/>
      <c r="K16" s="315"/>
      <c r="L16" s="314"/>
    </row>
    <row r="17" spans="1:12">
      <c r="A17" s="174">
        <v>17</v>
      </c>
      <c r="B17" s="205"/>
      <c r="C17" s="206"/>
      <c r="D17" s="206"/>
      <c r="E17" s="207"/>
      <c r="F17" s="208"/>
      <c r="G17" s="209"/>
      <c r="H17" s="209"/>
      <c r="I17" s="210" t="str">
        <f t="shared" si="0"/>
        <v/>
      </c>
      <c r="J17" s="211"/>
      <c r="K17" s="315"/>
      <c r="L17" s="314"/>
    </row>
    <row r="18" spans="1:12">
      <c r="A18" s="174">
        <v>18</v>
      </c>
      <c r="B18" s="205"/>
      <c r="C18" s="206"/>
      <c r="D18" s="206"/>
      <c r="E18" s="207"/>
      <c r="F18" s="208"/>
      <c r="G18" s="209"/>
      <c r="H18" s="209"/>
      <c r="I18" s="210" t="str">
        <f t="shared" si="0"/>
        <v/>
      </c>
      <c r="J18" s="211"/>
      <c r="K18" s="315"/>
      <c r="L18" s="314"/>
    </row>
    <row r="19" spans="1:12">
      <c r="A19" s="174">
        <v>19</v>
      </c>
      <c r="B19" s="205"/>
      <c r="C19" s="206"/>
      <c r="D19" s="206"/>
      <c r="E19" s="207"/>
      <c r="F19" s="208"/>
      <c r="G19" s="209"/>
      <c r="H19" s="209"/>
      <c r="I19" s="210" t="str">
        <f t="shared" si="0"/>
        <v/>
      </c>
      <c r="J19" s="211"/>
      <c r="K19" s="315"/>
      <c r="L19" s="314"/>
    </row>
    <row r="20" spans="1:12">
      <c r="A20" s="174">
        <v>20</v>
      </c>
      <c r="B20" s="205"/>
      <c r="C20" s="206"/>
      <c r="D20" s="206"/>
      <c r="E20" s="207"/>
      <c r="F20" s="208"/>
      <c r="G20" s="209"/>
      <c r="H20" s="209"/>
      <c r="I20" s="210" t="str">
        <f t="shared" si="0"/>
        <v/>
      </c>
      <c r="J20" s="211"/>
      <c r="K20" s="315"/>
      <c r="L20" s="314"/>
    </row>
  </sheetData>
  <sheetProtection selectLockedCells="1"/>
  <mergeCells count="16">
    <mergeCell ref="A3:A5"/>
    <mergeCell ref="G3:I3"/>
    <mergeCell ref="B3:B5"/>
    <mergeCell ref="C3:C5"/>
    <mergeCell ref="D3:D5"/>
    <mergeCell ref="E3:E5"/>
    <mergeCell ref="F3:F5"/>
    <mergeCell ref="K2:L2"/>
    <mergeCell ref="B2:C2"/>
    <mergeCell ref="F2:J2"/>
    <mergeCell ref="J3:J5"/>
    <mergeCell ref="K3:K5"/>
    <mergeCell ref="L3:L5"/>
    <mergeCell ref="G4:G5"/>
    <mergeCell ref="H4:H5"/>
    <mergeCell ref="I4:I5"/>
  </mergeCells>
  <conditionalFormatting sqref="I6:I20 E6:E8 J6:J11">
    <cfRule type="cellIs" dxfId="2148" priority="2339" stopIfTrue="1" operator="equal">
      <formula>"Low"</formula>
    </cfRule>
    <cfRule type="cellIs" dxfId="2147" priority="2345" stopIfTrue="1" operator="equal">
      <formula>"High"</formula>
    </cfRule>
    <cfRule type="cellIs" dxfId="2146" priority="2346" stopIfTrue="1" operator="equal">
      <formula>"Extreme"</formula>
    </cfRule>
  </conditionalFormatting>
  <conditionalFormatting sqref="I6:I20 J6:J11">
    <cfRule type="cellIs" dxfId="2145" priority="2341" stopIfTrue="1" operator="equal">
      <formula>"Medium"</formula>
    </cfRule>
  </conditionalFormatting>
  <conditionalFormatting sqref="I6:I20">
    <cfRule type="cellIs" dxfId="2144" priority="2347" stopIfTrue="1" operator="equal">
      <formula>"""Adequate"""</formula>
    </cfRule>
  </conditionalFormatting>
  <conditionalFormatting sqref="I6:I20 J6:J11">
    <cfRule type="cellIs" dxfId="2143" priority="2335" operator="equal">
      <formula>"Has Room for improvement"</formula>
    </cfRule>
    <cfRule type="cellIs" dxfId="2142" priority="2336" stopIfTrue="1" operator="equal">
      <formula>"Inadequate"</formula>
    </cfRule>
    <cfRule type="cellIs" dxfId="2141" priority="2337" stopIfTrue="1" operator="equal">
      <formula>"Adequate"</formula>
    </cfRule>
  </conditionalFormatting>
  <conditionalFormatting sqref="E14:E20">
    <cfRule type="cellIs" dxfId="2140" priority="2108" stopIfTrue="1" operator="equal">
      <formula>"Low"</formula>
    </cfRule>
    <cfRule type="cellIs" dxfId="2139" priority="2109" stopIfTrue="1" operator="equal">
      <formula>"High"</formula>
    </cfRule>
    <cfRule type="cellIs" dxfId="2138" priority="2110" stopIfTrue="1" operator="equal">
      <formula>"Extreme"</formula>
    </cfRule>
  </conditionalFormatting>
  <conditionalFormatting sqref="J12:J20">
    <cfRule type="cellIs" dxfId="2137" priority="1068" stopIfTrue="1" operator="equal">
      <formula>"Low"</formula>
    </cfRule>
    <cfRule type="cellIs" dxfId="2136" priority="1070" stopIfTrue="1" operator="equal">
      <formula>"High"</formula>
    </cfRule>
    <cfRule type="cellIs" dxfId="2135" priority="1071" stopIfTrue="1" operator="equal">
      <formula>"Extreme"</formula>
    </cfRule>
  </conditionalFormatting>
  <conditionalFormatting sqref="J12:J20">
    <cfRule type="cellIs" dxfId="2134" priority="1069" stopIfTrue="1" operator="equal">
      <formula>"Medium"</formula>
    </cfRule>
  </conditionalFormatting>
  <conditionalFormatting sqref="J12:J20">
    <cfRule type="cellIs" dxfId="2133" priority="1065" operator="equal">
      <formula>"Has Room for improvement"</formula>
    </cfRule>
    <cfRule type="cellIs" dxfId="2132" priority="1066" stopIfTrue="1" operator="equal">
      <formula>"Inadequate"</formula>
    </cfRule>
    <cfRule type="cellIs" dxfId="2131" priority="1067" stopIfTrue="1" operator="equal">
      <formula>"Adequate"</formula>
    </cfRule>
  </conditionalFormatting>
  <conditionalFormatting sqref="E12:E13">
    <cfRule type="cellIs" dxfId="2130" priority="25" stopIfTrue="1" operator="equal">
      <formula>"Low"</formula>
    </cfRule>
    <cfRule type="cellIs" dxfId="2129" priority="26" stopIfTrue="1" operator="equal">
      <formula>"High"</formula>
    </cfRule>
    <cfRule type="cellIs" dxfId="2128" priority="27" stopIfTrue="1" operator="equal">
      <formula>"Extreme"</formula>
    </cfRule>
  </conditionalFormatting>
  <conditionalFormatting sqref="E9">
    <cfRule type="cellIs" dxfId="2127" priority="22" stopIfTrue="1" operator="equal">
      <formula>"Low"</formula>
    </cfRule>
    <cfRule type="cellIs" dxfId="2126" priority="23" stopIfTrue="1" operator="equal">
      <formula>"High"</formula>
    </cfRule>
    <cfRule type="cellIs" dxfId="2125" priority="24" stopIfTrue="1" operator="equal">
      <formula>"Extreme"</formula>
    </cfRule>
  </conditionalFormatting>
  <conditionalFormatting sqref="E11">
    <cfRule type="cellIs" dxfId="2124" priority="19" stopIfTrue="1" operator="equal">
      <formula>"Low"</formula>
    </cfRule>
    <cfRule type="cellIs" dxfId="2123" priority="20" stopIfTrue="1" operator="equal">
      <formula>"High"</formula>
    </cfRule>
    <cfRule type="cellIs" dxfId="2122" priority="21" stopIfTrue="1" operator="equal">
      <formula>"Extreme"</formula>
    </cfRule>
  </conditionalFormatting>
  <conditionalFormatting sqref="E11">
    <cfRule type="cellIs" dxfId="2121" priority="16" stopIfTrue="1" operator="equal">
      <formula>"Low"</formula>
    </cfRule>
    <cfRule type="cellIs" dxfId="2120" priority="17" stopIfTrue="1" operator="equal">
      <formula>"High"</formula>
    </cfRule>
    <cfRule type="cellIs" dxfId="2119" priority="18" stopIfTrue="1" operator="equal">
      <formula>"Extreme"</formula>
    </cfRule>
  </conditionalFormatting>
  <conditionalFormatting sqref="E10">
    <cfRule type="cellIs" dxfId="2118" priority="13" stopIfTrue="1" operator="equal">
      <formula>"Low"</formula>
    </cfRule>
    <cfRule type="cellIs" dxfId="2117" priority="14" stopIfTrue="1" operator="equal">
      <formula>"High"</formula>
    </cfRule>
    <cfRule type="cellIs" dxfId="2116" priority="15" stopIfTrue="1" operator="equal">
      <formula>"Extreme"</formula>
    </cfRule>
  </conditionalFormatting>
  <dataValidations count="4">
    <dataValidation type="whole" allowBlank="1" showInputMessage="1" showErrorMessage="1" sqref="WUW982961:WUW983060 WLA982961:WLA983060 WBE982961:WBE983060 VRI982961:VRI983060 VHM982961:VHM983060 UXQ982961:UXQ983060 UNU982961:UNU983060 UDY982961:UDY983060 TUC982961:TUC983060 TKG982961:TKG983060 TAK982961:TAK983060 SQO982961:SQO983060 SGS982961:SGS983060 RWW982961:RWW983060 RNA982961:RNA983060 RDE982961:RDE983060 QTI982961:QTI983060 QJM982961:QJM983060 PZQ982961:PZQ983060 PPU982961:PPU983060 PFY982961:PFY983060 OWC982961:OWC983060 OMG982961:OMG983060 OCK982961:OCK983060 NSO982961:NSO983060 NIS982961:NIS983060 MYW982961:MYW983060 MPA982961:MPA983060 MFE982961:MFE983060 LVI982961:LVI983060 LLM982961:LLM983060 LBQ982961:LBQ983060 KRU982961:KRU983060 KHY982961:KHY983060 JYC982961:JYC983060 JOG982961:JOG983060 JEK982961:JEK983060 IUO982961:IUO983060 IKS982961:IKS983060 IAW982961:IAW983060 HRA982961:HRA983060 HHE982961:HHE983060 GXI982961:GXI983060 GNM982961:GNM983060 GDQ982961:GDQ983060 FTU982961:FTU983060 FJY982961:FJY983060 FAC982961:FAC983060 EQG982961:EQG983060 EGK982961:EGK983060 DWO982961:DWO983060 DMS982961:DMS983060 DCW982961:DCW983060 CTA982961:CTA983060 CJE982961:CJE983060 BZI982961:BZI983060 BPM982961:BPM983060 BFQ982961:BFQ983060 AVU982961:AVU983060 ALY982961:ALY983060 ACC982961:ACC983060 SG982961:SG983060 IK982961:IK983060 WUW917425:WUW917524 WLA917425:WLA917524 WBE917425:WBE917524 VRI917425:VRI917524 VHM917425:VHM917524 UXQ917425:UXQ917524 UNU917425:UNU917524 UDY917425:UDY917524 TUC917425:TUC917524 TKG917425:TKG917524 TAK917425:TAK917524 SQO917425:SQO917524 SGS917425:SGS917524 RWW917425:RWW917524 RNA917425:RNA917524 RDE917425:RDE917524 QTI917425:QTI917524 QJM917425:QJM917524 PZQ917425:PZQ917524 PPU917425:PPU917524 PFY917425:PFY917524 OWC917425:OWC917524 OMG917425:OMG917524 OCK917425:OCK917524 NSO917425:NSO917524 NIS917425:NIS917524 MYW917425:MYW917524 MPA917425:MPA917524 MFE917425:MFE917524 LVI917425:LVI917524 LLM917425:LLM917524 LBQ917425:LBQ917524 KRU917425:KRU917524 KHY917425:KHY917524 JYC917425:JYC917524 JOG917425:JOG917524 JEK917425:JEK917524 IUO917425:IUO917524 IKS917425:IKS917524 IAW917425:IAW917524 HRA917425:HRA917524 HHE917425:HHE917524 GXI917425:GXI917524 GNM917425:GNM917524 GDQ917425:GDQ917524 FTU917425:FTU917524 FJY917425:FJY917524 FAC917425:FAC917524 EQG917425:EQG917524 EGK917425:EGK917524 DWO917425:DWO917524 DMS917425:DMS917524 DCW917425:DCW917524 CTA917425:CTA917524 CJE917425:CJE917524 BZI917425:BZI917524 BPM917425:BPM917524 BFQ917425:BFQ917524 AVU917425:AVU917524 ALY917425:ALY917524 ACC917425:ACC917524 SG917425:SG917524 IK917425:IK917524 WUW851889:WUW851988 WLA851889:WLA851988 WBE851889:WBE851988 VRI851889:VRI851988 VHM851889:VHM851988 UXQ851889:UXQ851988 UNU851889:UNU851988 UDY851889:UDY851988 TUC851889:TUC851988 TKG851889:TKG851988 TAK851889:TAK851988 SQO851889:SQO851988 SGS851889:SGS851988 RWW851889:RWW851988 RNA851889:RNA851988 RDE851889:RDE851988 QTI851889:QTI851988 QJM851889:QJM851988 PZQ851889:PZQ851988 PPU851889:PPU851988 PFY851889:PFY851988 OWC851889:OWC851988 OMG851889:OMG851988 OCK851889:OCK851988 NSO851889:NSO851988 NIS851889:NIS851988 MYW851889:MYW851988 MPA851889:MPA851988 MFE851889:MFE851988 LVI851889:LVI851988 LLM851889:LLM851988 LBQ851889:LBQ851988 KRU851889:KRU851988 KHY851889:KHY851988 JYC851889:JYC851988 JOG851889:JOG851988 JEK851889:JEK851988 IUO851889:IUO851988 IKS851889:IKS851988 IAW851889:IAW851988 HRA851889:HRA851988 HHE851889:HHE851988 GXI851889:GXI851988 GNM851889:GNM851988 GDQ851889:GDQ851988 FTU851889:FTU851988 FJY851889:FJY851988 FAC851889:FAC851988 EQG851889:EQG851988 EGK851889:EGK851988 DWO851889:DWO851988 DMS851889:DMS851988 DCW851889:DCW851988 CTA851889:CTA851988 CJE851889:CJE851988 BZI851889:BZI851988 BPM851889:BPM851988 BFQ851889:BFQ851988 AVU851889:AVU851988 ALY851889:ALY851988 ACC851889:ACC851988 SG851889:SG851988 IK851889:IK851988 WUW786353:WUW786452 WLA786353:WLA786452 WBE786353:WBE786452 VRI786353:VRI786452 VHM786353:VHM786452 UXQ786353:UXQ786452 UNU786353:UNU786452 UDY786353:UDY786452 TUC786353:TUC786452 TKG786353:TKG786452 TAK786353:TAK786452 SQO786353:SQO786452 SGS786353:SGS786452 RWW786353:RWW786452 RNA786353:RNA786452 RDE786353:RDE786452 QTI786353:QTI786452 QJM786353:QJM786452 PZQ786353:PZQ786452 PPU786353:PPU786452 PFY786353:PFY786452 OWC786353:OWC786452 OMG786353:OMG786452 OCK786353:OCK786452 NSO786353:NSO786452 NIS786353:NIS786452 MYW786353:MYW786452 MPA786353:MPA786452 MFE786353:MFE786452 LVI786353:LVI786452 LLM786353:LLM786452 LBQ786353:LBQ786452 KRU786353:KRU786452 KHY786353:KHY786452 JYC786353:JYC786452 JOG786353:JOG786452 JEK786353:JEK786452 IUO786353:IUO786452 IKS786353:IKS786452 IAW786353:IAW786452 HRA786353:HRA786452 HHE786353:HHE786452 GXI786353:GXI786452 GNM786353:GNM786452 GDQ786353:GDQ786452 FTU786353:FTU786452 FJY786353:FJY786452 FAC786353:FAC786452 EQG786353:EQG786452 EGK786353:EGK786452 DWO786353:DWO786452 DMS786353:DMS786452 DCW786353:DCW786452 CTA786353:CTA786452 CJE786353:CJE786452 BZI786353:BZI786452 BPM786353:BPM786452 BFQ786353:BFQ786452 AVU786353:AVU786452 ALY786353:ALY786452 ACC786353:ACC786452 SG786353:SG786452 IK786353:IK786452 WUW720817:WUW720916 WLA720817:WLA720916 WBE720817:WBE720916 VRI720817:VRI720916 VHM720817:VHM720916 UXQ720817:UXQ720916 UNU720817:UNU720916 UDY720817:UDY720916 TUC720817:TUC720916 TKG720817:TKG720916 TAK720817:TAK720916 SQO720817:SQO720916 SGS720817:SGS720916 RWW720817:RWW720916 RNA720817:RNA720916 RDE720817:RDE720916 QTI720817:QTI720916 QJM720817:QJM720916 PZQ720817:PZQ720916 PPU720817:PPU720916 PFY720817:PFY720916 OWC720817:OWC720916 OMG720817:OMG720916 OCK720817:OCK720916 NSO720817:NSO720916 NIS720817:NIS720916 MYW720817:MYW720916 MPA720817:MPA720916 MFE720817:MFE720916 LVI720817:LVI720916 LLM720817:LLM720916 LBQ720817:LBQ720916 KRU720817:KRU720916 KHY720817:KHY720916 JYC720817:JYC720916 JOG720817:JOG720916 JEK720817:JEK720916 IUO720817:IUO720916 IKS720817:IKS720916 IAW720817:IAW720916 HRA720817:HRA720916 HHE720817:HHE720916 GXI720817:GXI720916 GNM720817:GNM720916 GDQ720817:GDQ720916 FTU720817:FTU720916 FJY720817:FJY720916 FAC720817:FAC720916 EQG720817:EQG720916 EGK720817:EGK720916 DWO720817:DWO720916 DMS720817:DMS720916 DCW720817:DCW720916 CTA720817:CTA720916 CJE720817:CJE720916 BZI720817:BZI720916 BPM720817:BPM720916 BFQ720817:BFQ720916 AVU720817:AVU720916 ALY720817:ALY720916 ACC720817:ACC720916 SG720817:SG720916 IK720817:IK720916 WUW655281:WUW655380 WLA655281:WLA655380 WBE655281:WBE655380 VRI655281:VRI655380 VHM655281:VHM655380 UXQ655281:UXQ655380 UNU655281:UNU655380 UDY655281:UDY655380 TUC655281:TUC655380 TKG655281:TKG655380 TAK655281:TAK655380 SQO655281:SQO655380 SGS655281:SGS655380 RWW655281:RWW655380 RNA655281:RNA655380 RDE655281:RDE655380 QTI655281:QTI655380 QJM655281:QJM655380 PZQ655281:PZQ655380 PPU655281:PPU655380 PFY655281:PFY655380 OWC655281:OWC655380 OMG655281:OMG655380 OCK655281:OCK655380 NSO655281:NSO655380 NIS655281:NIS655380 MYW655281:MYW655380 MPA655281:MPA655380 MFE655281:MFE655380 LVI655281:LVI655380 LLM655281:LLM655380 LBQ655281:LBQ655380 KRU655281:KRU655380 KHY655281:KHY655380 JYC655281:JYC655380 JOG655281:JOG655380 JEK655281:JEK655380 IUO655281:IUO655380 IKS655281:IKS655380 IAW655281:IAW655380 HRA655281:HRA655380 HHE655281:HHE655380 GXI655281:GXI655380 GNM655281:GNM655380 GDQ655281:GDQ655380 FTU655281:FTU655380 FJY655281:FJY655380 FAC655281:FAC655380 EQG655281:EQG655380 EGK655281:EGK655380 DWO655281:DWO655380 DMS655281:DMS655380 DCW655281:DCW655380 CTA655281:CTA655380 CJE655281:CJE655380 BZI655281:BZI655380 BPM655281:BPM655380 BFQ655281:BFQ655380 AVU655281:AVU655380 ALY655281:ALY655380 ACC655281:ACC655380 SG655281:SG655380 IK655281:IK655380 WUW589745:WUW589844 WLA589745:WLA589844 WBE589745:WBE589844 VRI589745:VRI589844 VHM589745:VHM589844 UXQ589745:UXQ589844 UNU589745:UNU589844 UDY589745:UDY589844 TUC589745:TUC589844 TKG589745:TKG589844 TAK589745:TAK589844 SQO589745:SQO589844 SGS589745:SGS589844 RWW589745:RWW589844 RNA589745:RNA589844 RDE589745:RDE589844 QTI589745:QTI589844 QJM589745:QJM589844 PZQ589745:PZQ589844 PPU589745:PPU589844 PFY589745:PFY589844 OWC589745:OWC589844 OMG589745:OMG589844 OCK589745:OCK589844 NSO589745:NSO589844 NIS589745:NIS589844 MYW589745:MYW589844 MPA589745:MPA589844 MFE589745:MFE589844 LVI589745:LVI589844 LLM589745:LLM589844 LBQ589745:LBQ589844 KRU589745:KRU589844 KHY589745:KHY589844 JYC589745:JYC589844 JOG589745:JOG589844 JEK589745:JEK589844 IUO589745:IUO589844 IKS589745:IKS589844 IAW589745:IAW589844 HRA589745:HRA589844 HHE589745:HHE589844 GXI589745:GXI589844 GNM589745:GNM589844 GDQ589745:GDQ589844 FTU589745:FTU589844 FJY589745:FJY589844 FAC589745:FAC589844 EQG589745:EQG589844 EGK589745:EGK589844 DWO589745:DWO589844 DMS589745:DMS589844 DCW589745:DCW589844 CTA589745:CTA589844 CJE589745:CJE589844 BZI589745:BZI589844 BPM589745:BPM589844 BFQ589745:BFQ589844 AVU589745:AVU589844 ALY589745:ALY589844 ACC589745:ACC589844 SG589745:SG589844 IK589745:IK589844 WUW524209:WUW524308 WLA524209:WLA524308 WBE524209:WBE524308 VRI524209:VRI524308 VHM524209:VHM524308 UXQ524209:UXQ524308 UNU524209:UNU524308 UDY524209:UDY524308 TUC524209:TUC524308 TKG524209:TKG524308 TAK524209:TAK524308 SQO524209:SQO524308 SGS524209:SGS524308 RWW524209:RWW524308 RNA524209:RNA524308 RDE524209:RDE524308 QTI524209:QTI524308 QJM524209:QJM524308 PZQ524209:PZQ524308 PPU524209:PPU524308 PFY524209:PFY524308 OWC524209:OWC524308 OMG524209:OMG524308 OCK524209:OCK524308 NSO524209:NSO524308 NIS524209:NIS524308 MYW524209:MYW524308 MPA524209:MPA524308 MFE524209:MFE524308 LVI524209:LVI524308 LLM524209:LLM524308 LBQ524209:LBQ524308 KRU524209:KRU524308 KHY524209:KHY524308 JYC524209:JYC524308 JOG524209:JOG524308 JEK524209:JEK524308 IUO524209:IUO524308 IKS524209:IKS524308 IAW524209:IAW524308 HRA524209:HRA524308 HHE524209:HHE524308 GXI524209:GXI524308 GNM524209:GNM524308 GDQ524209:GDQ524308 FTU524209:FTU524308 FJY524209:FJY524308 FAC524209:FAC524308 EQG524209:EQG524308 EGK524209:EGK524308 DWO524209:DWO524308 DMS524209:DMS524308 DCW524209:DCW524308 CTA524209:CTA524308 CJE524209:CJE524308 BZI524209:BZI524308 BPM524209:BPM524308 BFQ524209:BFQ524308 AVU524209:AVU524308 ALY524209:ALY524308 ACC524209:ACC524308 SG524209:SG524308 IK524209:IK524308 WUW458673:WUW458772 WLA458673:WLA458772 WBE458673:WBE458772 VRI458673:VRI458772 VHM458673:VHM458772 UXQ458673:UXQ458772 UNU458673:UNU458772 UDY458673:UDY458772 TUC458673:TUC458772 TKG458673:TKG458772 TAK458673:TAK458772 SQO458673:SQO458772 SGS458673:SGS458772 RWW458673:RWW458772 RNA458673:RNA458772 RDE458673:RDE458772 QTI458673:QTI458772 QJM458673:QJM458772 PZQ458673:PZQ458772 PPU458673:PPU458772 PFY458673:PFY458772 OWC458673:OWC458772 OMG458673:OMG458772 OCK458673:OCK458772 NSO458673:NSO458772 NIS458673:NIS458772 MYW458673:MYW458772 MPA458673:MPA458772 MFE458673:MFE458772 LVI458673:LVI458772 LLM458673:LLM458772 LBQ458673:LBQ458772 KRU458673:KRU458772 KHY458673:KHY458772 JYC458673:JYC458772 JOG458673:JOG458772 JEK458673:JEK458772 IUO458673:IUO458772 IKS458673:IKS458772 IAW458673:IAW458772 HRA458673:HRA458772 HHE458673:HHE458772 GXI458673:GXI458772 GNM458673:GNM458772 GDQ458673:GDQ458772 FTU458673:FTU458772 FJY458673:FJY458772 FAC458673:FAC458772 EQG458673:EQG458772 EGK458673:EGK458772 DWO458673:DWO458772 DMS458673:DMS458772 DCW458673:DCW458772 CTA458673:CTA458772 CJE458673:CJE458772 BZI458673:BZI458772 BPM458673:BPM458772 BFQ458673:BFQ458772 AVU458673:AVU458772 ALY458673:ALY458772 ACC458673:ACC458772 SG458673:SG458772 IK458673:IK458772 WUW393137:WUW393236 WLA393137:WLA393236 WBE393137:WBE393236 VRI393137:VRI393236 VHM393137:VHM393236 UXQ393137:UXQ393236 UNU393137:UNU393236 UDY393137:UDY393236 TUC393137:TUC393236 TKG393137:TKG393236 TAK393137:TAK393236 SQO393137:SQO393236 SGS393137:SGS393236 RWW393137:RWW393236 RNA393137:RNA393236 RDE393137:RDE393236 QTI393137:QTI393236 QJM393137:QJM393236 PZQ393137:PZQ393236 PPU393137:PPU393236 PFY393137:PFY393236 OWC393137:OWC393236 OMG393137:OMG393236 OCK393137:OCK393236 NSO393137:NSO393236 NIS393137:NIS393236 MYW393137:MYW393236 MPA393137:MPA393236 MFE393137:MFE393236 LVI393137:LVI393236 LLM393137:LLM393236 LBQ393137:LBQ393236 KRU393137:KRU393236 KHY393137:KHY393236 JYC393137:JYC393236 JOG393137:JOG393236 JEK393137:JEK393236 IUO393137:IUO393236 IKS393137:IKS393236 IAW393137:IAW393236 HRA393137:HRA393236 HHE393137:HHE393236 GXI393137:GXI393236 GNM393137:GNM393236 GDQ393137:GDQ393236 FTU393137:FTU393236 FJY393137:FJY393236 FAC393137:FAC393236 EQG393137:EQG393236 EGK393137:EGK393236 DWO393137:DWO393236 DMS393137:DMS393236 DCW393137:DCW393236 CTA393137:CTA393236 CJE393137:CJE393236 BZI393137:BZI393236 BPM393137:BPM393236 BFQ393137:BFQ393236 AVU393137:AVU393236 ALY393137:ALY393236 ACC393137:ACC393236 SG393137:SG393236 IK393137:IK393236 WUW327601:WUW327700 WLA327601:WLA327700 WBE327601:WBE327700 VRI327601:VRI327700 VHM327601:VHM327700 UXQ327601:UXQ327700 UNU327601:UNU327700 UDY327601:UDY327700 TUC327601:TUC327700 TKG327601:TKG327700 TAK327601:TAK327700 SQO327601:SQO327700 SGS327601:SGS327700 RWW327601:RWW327700 RNA327601:RNA327700 RDE327601:RDE327700 QTI327601:QTI327700 QJM327601:QJM327700 PZQ327601:PZQ327700 PPU327601:PPU327700 PFY327601:PFY327700 OWC327601:OWC327700 OMG327601:OMG327700 OCK327601:OCK327700 NSO327601:NSO327700 NIS327601:NIS327700 MYW327601:MYW327700 MPA327601:MPA327700 MFE327601:MFE327700 LVI327601:LVI327700 LLM327601:LLM327700 LBQ327601:LBQ327700 KRU327601:KRU327700 KHY327601:KHY327700 JYC327601:JYC327700 JOG327601:JOG327700 JEK327601:JEK327700 IUO327601:IUO327700 IKS327601:IKS327700 IAW327601:IAW327700 HRA327601:HRA327700 HHE327601:HHE327700 GXI327601:GXI327700 GNM327601:GNM327700 GDQ327601:GDQ327700 FTU327601:FTU327700 FJY327601:FJY327700 FAC327601:FAC327700 EQG327601:EQG327700 EGK327601:EGK327700 DWO327601:DWO327700 DMS327601:DMS327700 DCW327601:DCW327700 CTA327601:CTA327700 CJE327601:CJE327700 BZI327601:BZI327700 BPM327601:BPM327700 BFQ327601:BFQ327700 AVU327601:AVU327700 ALY327601:ALY327700 ACC327601:ACC327700 SG327601:SG327700 IK327601:IK327700 WUW262065:WUW262164 WLA262065:WLA262164 WBE262065:WBE262164 VRI262065:VRI262164 VHM262065:VHM262164 UXQ262065:UXQ262164 UNU262065:UNU262164 UDY262065:UDY262164 TUC262065:TUC262164 TKG262065:TKG262164 TAK262065:TAK262164 SQO262065:SQO262164 SGS262065:SGS262164 RWW262065:RWW262164 RNA262065:RNA262164 RDE262065:RDE262164 QTI262065:QTI262164 QJM262065:QJM262164 PZQ262065:PZQ262164 PPU262065:PPU262164 PFY262065:PFY262164 OWC262065:OWC262164 OMG262065:OMG262164 OCK262065:OCK262164 NSO262065:NSO262164 NIS262065:NIS262164 MYW262065:MYW262164 MPA262065:MPA262164 MFE262065:MFE262164 LVI262065:LVI262164 LLM262065:LLM262164 LBQ262065:LBQ262164 KRU262065:KRU262164 KHY262065:KHY262164 JYC262065:JYC262164 JOG262065:JOG262164 JEK262065:JEK262164 IUO262065:IUO262164 IKS262065:IKS262164 IAW262065:IAW262164 HRA262065:HRA262164 HHE262065:HHE262164 GXI262065:GXI262164 GNM262065:GNM262164 GDQ262065:GDQ262164 FTU262065:FTU262164 FJY262065:FJY262164 FAC262065:FAC262164 EQG262065:EQG262164 EGK262065:EGK262164 DWO262065:DWO262164 DMS262065:DMS262164 DCW262065:DCW262164 CTA262065:CTA262164 CJE262065:CJE262164 BZI262065:BZI262164 BPM262065:BPM262164 BFQ262065:BFQ262164 AVU262065:AVU262164 ALY262065:ALY262164 ACC262065:ACC262164 SG262065:SG262164 IK262065:IK262164 WUW196529:WUW196628 WLA196529:WLA196628 WBE196529:WBE196628 VRI196529:VRI196628 VHM196529:VHM196628 UXQ196529:UXQ196628 UNU196529:UNU196628 UDY196529:UDY196628 TUC196529:TUC196628 TKG196529:TKG196628 TAK196529:TAK196628 SQO196529:SQO196628 SGS196529:SGS196628 RWW196529:RWW196628 RNA196529:RNA196628 RDE196529:RDE196628 QTI196529:QTI196628 QJM196529:QJM196628 PZQ196529:PZQ196628 PPU196529:PPU196628 PFY196529:PFY196628 OWC196529:OWC196628 OMG196529:OMG196628 OCK196529:OCK196628 NSO196529:NSO196628 NIS196529:NIS196628 MYW196529:MYW196628 MPA196529:MPA196628 MFE196529:MFE196628 LVI196529:LVI196628 LLM196529:LLM196628 LBQ196529:LBQ196628 KRU196529:KRU196628 KHY196529:KHY196628 JYC196529:JYC196628 JOG196529:JOG196628 JEK196529:JEK196628 IUO196529:IUO196628 IKS196529:IKS196628 IAW196529:IAW196628 HRA196529:HRA196628 HHE196529:HHE196628 GXI196529:GXI196628 GNM196529:GNM196628 GDQ196529:GDQ196628 FTU196529:FTU196628 FJY196529:FJY196628 FAC196529:FAC196628 EQG196529:EQG196628 EGK196529:EGK196628 DWO196529:DWO196628 DMS196529:DMS196628 DCW196529:DCW196628 CTA196529:CTA196628 CJE196529:CJE196628 BZI196529:BZI196628 BPM196529:BPM196628 BFQ196529:BFQ196628 AVU196529:AVU196628 ALY196529:ALY196628 ACC196529:ACC196628 SG196529:SG196628 IK196529:IK196628 WUW130993:WUW131092 WLA130993:WLA131092 WBE130993:WBE131092 VRI130993:VRI131092 VHM130993:VHM131092 UXQ130993:UXQ131092 UNU130993:UNU131092 UDY130993:UDY131092 TUC130993:TUC131092 TKG130993:TKG131092 TAK130993:TAK131092 SQO130993:SQO131092 SGS130993:SGS131092 RWW130993:RWW131092 RNA130993:RNA131092 RDE130993:RDE131092 QTI130993:QTI131092 QJM130993:QJM131092 PZQ130993:PZQ131092 PPU130993:PPU131092 PFY130993:PFY131092 OWC130993:OWC131092 OMG130993:OMG131092 OCK130993:OCK131092 NSO130993:NSO131092 NIS130993:NIS131092 MYW130993:MYW131092 MPA130993:MPA131092 MFE130993:MFE131092 LVI130993:LVI131092 LLM130993:LLM131092 LBQ130993:LBQ131092 KRU130993:KRU131092 KHY130993:KHY131092 JYC130993:JYC131092 JOG130993:JOG131092 JEK130993:JEK131092 IUO130993:IUO131092 IKS130993:IKS131092 IAW130993:IAW131092 HRA130993:HRA131092 HHE130993:HHE131092 GXI130993:GXI131092 GNM130993:GNM131092 GDQ130993:GDQ131092 FTU130993:FTU131092 FJY130993:FJY131092 FAC130993:FAC131092 EQG130993:EQG131092 EGK130993:EGK131092 DWO130993:DWO131092 DMS130993:DMS131092 DCW130993:DCW131092 CTA130993:CTA131092 CJE130993:CJE131092 BZI130993:BZI131092 BPM130993:BPM131092 BFQ130993:BFQ131092 AVU130993:AVU131092 ALY130993:ALY131092 ACC130993:ACC131092 SG130993:SG131092 IK130993:IK131092 WUW65457:WUW65556 WLA65457:WLA65556 WBE65457:WBE65556 VRI65457:VRI65556 VHM65457:VHM65556 UXQ65457:UXQ65556 UNU65457:UNU65556 UDY65457:UDY65556 TUC65457:TUC65556 TKG65457:TKG65556 TAK65457:TAK65556 SQO65457:SQO65556 SGS65457:SGS65556 RWW65457:RWW65556 RNA65457:RNA65556 RDE65457:RDE65556 QTI65457:QTI65556 QJM65457:QJM65556 PZQ65457:PZQ65556 PPU65457:PPU65556 PFY65457:PFY65556 OWC65457:OWC65556 OMG65457:OMG65556 OCK65457:OCK65556 NSO65457:NSO65556 NIS65457:NIS65556 MYW65457:MYW65556 MPA65457:MPA65556 MFE65457:MFE65556 LVI65457:LVI65556 LLM65457:LLM65556 LBQ65457:LBQ65556 KRU65457:KRU65556 KHY65457:KHY65556 JYC65457:JYC65556 JOG65457:JOG65556 JEK65457:JEK65556 IUO65457:IUO65556 IKS65457:IKS65556 IAW65457:IAW65556 HRA65457:HRA65556 HHE65457:HHE65556 GXI65457:GXI65556 GNM65457:GNM65556 GDQ65457:GDQ65556 FTU65457:FTU65556 FJY65457:FJY65556 FAC65457:FAC65556 EQG65457:EQG65556 EGK65457:EGK65556 DWO65457:DWO65556 DMS65457:DMS65556 DCW65457:DCW65556 CTA65457:CTA65556 CJE65457:CJE65556 BZI65457:BZI65556 BPM65457:BPM65556 BFQ65457:BFQ65556 AVU65457:AVU65556 ALY65457:ALY65556 ACC65457:ACC65556 SG65457:SG65556 IK65457:IK65556 IK6:IK20 SG6:SG20 ACC6:ACC20 ALY6:ALY20 AVU6:AVU20 BFQ6:BFQ20 BPM6:BPM20 BZI6:BZI20 CJE6:CJE20 CTA6:CTA20 DCW6:DCW20 DMS6:DMS20 DWO6:DWO20 EGK6:EGK20 EQG6:EQG20 FAC6:FAC20 FJY6:FJY20 FTU6:FTU20 GDQ6:GDQ20 GNM6:GNM20 GXI6:GXI20 HHE6:HHE20 HRA6:HRA20 IAW6:IAW20 IKS6:IKS20 IUO6:IUO20 JEK6:JEK20 JOG6:JOG20 JYC6:JYC20 KHY6:KHY20 KRU6:KRU20 LBQ6:LBQ20 LLM6:LLM20 LVI6:LVI20 MFE6:MFE20 MPA6:MPA20 MYW6:MYW20 NIS6:NIS20 NSO6:NSO20 OCK6:OCK20 OMG6:OMG20 OWC6:OWC20 PFY6:PFY20 PPU6:PPU20 PZQ6:PZQ20 QJM6:QJM20 QTI6:QTI20 RDE6:RDE20 RNA6:RNA20 RWW6:RWW20 SGS6:SGS20 SQO6:SQO20 TAK6:TAK20 TKG6:TKG20 TUC6:TUC20 UDY6:UDY20 UNU6:UNU20 UXQ6:UXQ20 VHM6:VHM20 VRI6:VRI20 WBE6:WBE20 WLA6:WLA20 WUW6:WUW20" xr:uid="{00000000-0002-0000-0100-000000000000}">
      <formula1>1</formula1>
      <formula2>3</formula2>
    </dataValidation>
    <dataValidation type="whole" allowBlank="1" showInputMessage="1" showErrorMessage="1" prompt="Rating must be 1 to 5." sqref="G12:H20 G6:H8" xr:uid="{00000000-0002-0000-0100-000002000000}">
      <formula1>1</formula1>
      <formula2>5</formula2>
    </dataValidation>
    <dataValidation type="list" allowBlank="1" showInputMessage="1" showErrorMessage="1" sqref="J6:J20" xr:uid="{00000000-0002-0000-0100-000004000000}">
      <formula1>MyCER</formula1>
    </dataValidation>
    <dataValidation type="list" allowBlank="1" showInputMessage="1" showErrorMessage="1" sqref="K6:K20" xr:uid="{00000000-0002-0000-0100-000005000000}">
      <formula1>MyYN</formula1>
    </dataValidation>
  </dataValidations>
  <pageMargins left="0.31496062992125984" right="0.35433070866141736" top="0.82677165354330717" bottom="0.78740157480314965" header="0.31496062992125984" footer="0.51181102362204722"/>
  <pageSetup paperSize="9" scale="53" fitToHeight="99" orientation="landscape" r:id="rId1"/>
  <headerFooter alignWithMargins="0">
    <oddHeader>&amp;LACTIA Operational Risk Register&amp;R&amp;G</oddHeader>
    <oddFooter>&amp;L&amp;"Arial,Bold"ACT Government Confidential&amp;CPrinted &amp;D&amp;RPage &amp;P of &amp;N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50"/>
    <pageSetUpPr fitToPage="1"/>
  </sheetPr>
  <dimension ref="A1:Q105"/>
  <sheetViews>
    <sheetView zoomScale="90" zoomScaleNormal="90" workbookViewId="0">
      <pane ySplit="5" topLeftCell="A6" activePane="bottomLeft" state="frozen"/>
      <selection activeCell="D21" sqref="D21:P22"/>
      <selection pane="bottomLeft" activeCell="J6" sqref="J6"/>
    </sheetView>
  </sheetViews>
  <sheetFormatPr defaultColWidth="8.88671875" defaultRowHeight="14.4"/>
  <cols>
    <col min="1" max="1" width="4.5546875" style="173" customWidth="1"/>
    <col min="2" max="2" width="44" style="173" customWidth="1"/>
    <col min="3" max="3" width="8.44140625" style="173" customWidth="1"/>
    <col min="4" max="4" width="48.33203125" style="173" customWidth="1"/>
    <col min="5" max="7" width="6.109375" style="173" customWidth="1"/>
    <col min="8" max="8" width="5" style="173" customWidth="1"/>
    <col min="9" max="9" width="7" style="173" customWidth="1"/>
    <col min="10" max="11" width="45" style="173" customWidth="1"/>
    <col min="12" max="12" width="19" style="173" bestFit="1" customWidth="1"/>
    <col min="13" max="13" width="17" style="173" customWidth="1"/>
    <col min="14" max="16" width="6.109375" style="173" customWidth="1"/>
    <col min="17" max="17" width="5" style="173" customWidth="1"/>
    <col min="18" max="16384" width="8.88671875" style="173"/>
  </cols>
  <sheetData>
    <row r="1" spans="1:17">
      <c r="A1" s="201"/>
      <c r="B1" s="202"/>
      <c r="C1" s="202"/>
      <c r="D1" s="202"/>
      <c r="E1" s="202"/>
      <c r="F1" s="202"/>
      <c r="G1" s="202"/>
      <c r="H1" s="202"/>
      <c r="I1" s="202"/>
      <c r="J1" s="202"/>
      <c r="K1" s="202"/>
      <c r="L1" s="202"/>
      <c r="M1" s="202"/>
      <c r="N1" s="202"/>
      <c r="O1" s="202"/>
      <c r="P1" s="202"/>
      <c r="Q1" s="203"/>
    </row>
    <row r="2" spans="1:17" ht="15" thickBot="1">
      <c r="A2" s="237"/>
      <c r="B2" s="238" t="str">
        <f>Context!D26</f>
        <v xml:space="preserve">OFFICIAL - Sensitive - Education  Directorate </v>
      </c>
      <c r="C2" s="238"/>
      <c r="D2" s="204"/>
      <c r="E2" s="204" t="s">
        <v>143</v>
      </c>
      <c r="F2" s="239" t="str">
        <f>Context!J26</f>
        <v>XXXX School Excursion or Physical Activity</v>
      </c>
      <c r="G2" s="240"/>
      <c r="H2" s="240"/>
      <c r="I2" s="240"/>
      <c r="J2" s="240"/>
      <c r="K2" s="240"/>
      <c r="L2" s="240"/>
      <c r="M2" s="240"/>
      <c r="N2" s="240"/>
      <c r="O2" s="240"/>
      <c r="P2" s="240"/>
      <c r="Q2" s="241"/>
    </row>
    <row r="3" spans="1:17" ht="16.2" thickBot="1">
      <c r="A3" s="391" t="s">
        <v>169</v>
      </c>
      <c r="B3" s="394" t="s">
        <v>144</v>
      </c>
      <c r="C3" s="394" t="s">
        <v>147</v>
      </c>
      <c r="D3" s="394" t="s">
        <v>148</v>
      </c>
      <c r="E3" s="399" t="s">
        <v>149</v>
      </c>
      <c r="F3" s="400"/>
      <c r="G3" s="401"/>
      <c r="H3" s="391" t="s">
        <v>76</v>
      </c>
      <c r="I3" s="391" t="s">
        <v>150</v>
      </c>
      <c r="J3" s="305"/>
      <c r="K3" s="306"/>
      <c r="L3" s="306"/>
      <c r="M3" s="306"/>
      <c r="N3" s="399" t="s">
        <v>149</v>
      </c>
      <c r="O3" s="400"/>
      <c r="P3" s="401"/>
      <c r="Q3" s="391" t="s">
        <v>76</v>
      </c>
    </row>
    <row r="4" spans="1:17" ht="15.6">
      <c r="A4" s="391"/>
      <c r="B4" s="394"/>
      <c r="C4" s="394"/>
      <c r="D4" s="394"/>
      <c r="E4" s="390" t="s">
        <v>53</v>
      </c>
      <c r="F4" s="390" t="s">
        <v>170</v>
      </c>
      <c r="G4" s="390" t="s">
        <v>153</v>
      </c>
      <c r="H4" s="391"/>
      <c r="I4" s="391"/>
      <c r="J4" s="305"/>
      <c r="K4" s="305"/>
      <c r="L4" s="305"/>
      <c r="M4" s="305"/>
      <c r="N4" s="390" t="s">
        <v>53</v>
      </c>
      <c r="O4" s="390" t="s">
        <v>170</v>
      </c>
      <c r="P4" s="390" t="s">
        <v>171</v>
      </c>
      <c r="Q4" s="391"/>
    </row>
    <row r="5" spans="1:17" ht="65.25" customHeight="1" thickBot="1">
      <c r="A5" s="391"/>
      <c r="B5" s="394"/>
      <c r="C5" s="394"/>
      <c r="D5" s="394"/>
      <c r="E5" s="391"/>
      <c r="F5" s="391"/>
      <c r="G5" s="391"/>
      <c r="H5" s="391"/>
      <c r="I5" s="391"/>
      <c r="J5" s="305" t="s">
        <v>172</v>
      </c>
      <c r="K5" s="305" t="s">
        <v>173</v>
      </c>
      <c r="L5" s="305" t="s">
        <v>95</v>
      </c>
      <c r="M5" s="305" t="s">
        <v>97</v>
      </c>
      <c r="N5" s="391"/>
      <c r="O5" s="391"/>
      <c r="P5" s="391"/>
      <c r="Q5" s="391"/>
    </row>
    <row r="6" spans="1:17" ht="30.6">
      <c r="A6" s="242">
        <v>1</v>
      </c>
      <c r="B6" s="243" t="e">
        <f>IF(ISBLANK(RiskRegister!#REF!),"",RiskRegister!#REF!)</f>
        <v>#REF!</v>
      </c>
      <c r="C6" s="244" t="e">
        <f>IF(ISBLANK(RiskRegister!#REF!),"",RiskRegister!#REF!)</f>
        <v>#REF!</v>
      </c>
      <c r="D6" s="245" t="e">
        <f>IF(ISBLANK(RiskRegister!#REF!),"",RiskRegister!#REF!)</f>
        <v>#REF!</v>
      </c>
      <c r="E6" s="246" t="e">
        <f>IF(ISBLANK(RiskRegister!#REF!),"",RiskRegister!#REF!)</f>
        <v>#REF!</v>
      </c>
      <c r="F6" s="246" t="e">
        <f>IF(ISBLANK(RiskRegister!#REF!),"",RiskRegister!#REF!)</f>
        <v>#REF!</v>
      </c>
      <c r="G6" s="247" t="str">
        <f t="shared" ref="G6" si="0">IF(ISERROR(VLOOKUP(E6*10+F6,MyRiskMatrix,2)),"",VLOOKUP(E6*10+F6,MyRiskMatrix,2))</f>
        <v/>
      </c>
      <c r="H6" s="248" t="e">
        <f>IF(ISBLANK(RiskRegister!#REF!),"",RiskRegister!#REF!)</f>
        <v>#REF!</v>
      </c>
      <c r="I6" s="249" t="e">
        <f>IF(ISBLANK(RiskRegister!#REF!),"",RiskRegister!#REF!)</f>
        <v>#REF!</v>
      </c>
      <c r="J6" s="206"/>
      <c r="K6" s="206"/>
      <c r="L6" s="206"/>
      <c r="M6" s="275"/>
      <c r="N6" s="265"/>
      <c r="O6" s="265"/>
      <c r="P6" s="316" t="str">
        <f t="shared" ref="P6:P69" si="1">IF(ISERROR(VLOOKUP(N6*10+O6,MyRiskMatrix,2)),"",VLOOKUP(N6*10+O6,MyRiskMatrix,2))</f>
        <v/>
      </c>
      <c r="Q6" s="212"/>
    </row>
    <row r="7" spans="1:17" ht="72">
      <c r="A7" s="175">
        <v>2</v>
      </c>
      <c r="B7" s="250" t="str">
        <f>IF(ISBLANK(RiskRegister!B6),"",RiskRegister!B6)</f>
        <v>Inadequate Excursion Planning</v>
      </c>
      <c r="C7" s="251" t="str">
        <f>IF(ISBLANK(RiskRegister!E6),"",RiskRegister!E6)</f>
        <v>Teacher in Charge</v>
      </c>
      <c r="D7" s="252" t="str">
        <f>IF(ISBLANK(RiskRegister!F6),"",RiskRegister!F6)</f>
        <v>• Staff are clear about the number of students and who the students are. Staff will confirm the correct students are together and ready before setting out on the ride.
• Determine who to inform if an expected student or staff member does not arrive at the venue, or is left behind.
• Entire group is regularly checked and head counts performed
• Follow Excursions Procedures Planning 
• Contingency plans include (e.g. alternative locations, dates, and activities)</v>
      </c>
      <c r="E7" s="253">
        <f>IF(ISBLANK(RiskRegister!G6),"",RiskRegister!G6)</f>
        <v>1</v>
      </c>
      <c r="F7" s="253">
        <f>IF(ISBLANK(RiskRegister!H6),"",RiskRegister!H6)</f>
        <v>2</v>
      </c>
      <c r="G7" s="254" t="str">
        <f t="shared" ref="G7:G70" si="2">IF(ISERROR(VLOOKUP(E7*10+F7,MyRiskMatrix,2)),"",VLOOKUP(E7*10+F7,MyRiskMatrix,2))</f>
        <v>Low</v>
      </c>
      <c r="H7" s="255" t="str">
        <f>IF(ISBLANK(RiskRegister!J6),"",RiskRegister!J6)</f>
        <v>Adequate</v>
      </c>
      <c r="I7" s="256" t="str">
        <f>IF(ISBLANK(RiskRegister!K6),"",RiskRegister!K6)</f>
        <v>No</v>
      </c>
      <c r="J7" s="206"/>
      <c r="K7" s="206"/>
      <c r="L7" s="206"/>
      <c r="M7" s="275"/>
      <c r="N7" s="265"/>
      <c r="O7" s="265"/>
      <c r="P7" s="316" t="str">
        <f t="shared" si="1"/>
        <v/>
      </c>
      <c r="Q7" s="212"/>
    </row>
    <row r="8" spans="1:17" ht="72">
      <c r="A8" s="175">
        <v>3</v>
      </c>
      <c r="B8" s="250" t="e">
        <f>IF(ISBLANK(RiskRegister!#REF!),"",RiskRegister!#REF!)</f>
        <v>#REF!</v>
      </c>
      <c r="C8" s="251" t="e">
        <f>IF(ISBLANK(RiskRegister!#REF!),"",RiskRegister!#REF!)</f>
        <v>#REF!</v>
      </c>
      <c r="D8" s="252" t="e">
        <f>IF(ISBLANK(RiskRegister!#REF!),"",RiskRegister!#REF!)</f>
        <v>#REF!</v>
      </c>
      <c r="E8" s="253" t="e">
        <f>IF(ISBLANK(RiskRegister!#REF!),"",RiskRegister!#REF!)</f>
        <v>#REF!</v>
      </c>
      <c r="F8" s="253" t="e">
        <f>IF(ISBLANK(RiskRegister!#REF!),"",RiskRegister!#REF!)</f>
        <v>#REF!</v>
      </c>
      <c r="G8" s="254" t="str">
        <f t="shared" si="2"/>
        <v/>
      </c>
      <c r="H8" s="255" t="e">
        <f>IF(ISBLANK(RiskRegister!#REF!),"",RiskRegister!#REF!)</f>
        <v>#REF!</v>
      </c>
      <c r="I8" s="256" t="e">
        <f>IF(ISBLANK(RiskRegister!#REF!),"",RiskRegister!#REF!)</f>
        <v>#REF!</v>
      </c>
      <c r="J8" s="206"/>
      <c r="K8" s="206"/>
      <c r="L8" s="206"/>
      <c r="M8" s="275"/>
      <c r="N8" s="265"/>
      <c r="O8" s="265"/>
      <c r="P8" s="316" t="str">
        <f t="shared" si="1"/>
        <v/>
      </c>
      <c r="Q8" s="212"/>
    </row>
    <row r="9" spans="1:17" ht="115.2">
      <c r="A9" s="175">
        <v>4</v>
      </c>
      <c r="B9" s="250" t="str">
        <f>IF(ISBLANK(RiskRegister!B7),"",RiskRegister!B7)</f>
        <v>Environmental conditions</v>
      </c>
      <c r="C9" s="251" t="str">
        <f>IF(ISBLANK(RiskRegister!E7),"",RiskRegister!E7)</f>
        <v>Teacher in Charge</v>
      </c>
      <c r="D9" s="252" t="str">
        <f>IF(ISBLANK(RiskRegister!F7),"",RiskRegister!F7)</f>
        <v>• Follow all Excursion Procedures in particular - Environment
• Ongoing monitoring of environmental conditions
• use of contingency plan, 
• Group preparation – training, practice and briefing to deal with emergencies and appropriate clothing
• Trigger points for environmental conditions
• Site inspection for potential tree fall.</v>
      </c>
      <c r="E9" s="253">
        <f>IF(ISBLANK(RiskRegister!G7),"",RiskRegister!G7)</f>
        <v>2</v>
      </c>
      <c r="F9" s="253">
        <f>IF(ISBLANK(RiskRegister!H7),"",RiskRegister!H7)</f>
        <v>1</v>
      </c>
      <c r="G9" s="254" t="str">
        <f t="shared" si="2"/>
        <v>Low</v>
      </c>
      <c r="H9" s="255" t="str">
        <f>IF(ISBLANK(RiskRegister!J7),"",RiskRegister!J7)</f>
        <v>Adequate</v>
      </c>
      <c r="I9" s="256" t="str">
        <f>IF(ISBLANK(RiskRegister!K7),"",RiskRegister!K7)</f>
        <v>No</v>
      </c>
      <c r="J9" s="206"/>
      <c r="K9" s="206"/>
      <c r="L9" s="206"/>
      <c r="M9" s="275"/>
      <c r="N9" s="265"/>
      <c r="O9" s="265"/>
      <c r="P9" s="316" t="str">
        <f t="shared" si="1"/>
        <v/>
      </c>
      <c r="Q9" s="212"/>
    </row>
    <row r="10" spans="1:17" ht="201.6">
      <c r="A10" s="175">
        <v>5</v>
      </c>
      <c r="B10" s="250" t="str">
        <f>IF(ISBLANK(RiskRegister!B8),"",RiskRegister!B8)</f>
        <v>Inadequate supervision of students</v>
      </c>
      <c r="C10" s="251" t="str">
        <f>IF(ISBLANK(RiskRegister!E8),"",RiskRegister!E8)</f>
        <v>Teacher in Charge</v>
      </c>
      <c r="D10" s="252" t="str">
        <f>IF(ISBLANK(RiskRegister!F8),"",RiskRegister!F8)</f>
        <v>• Follow all Excursions Procedures, in particular - Duty of Care, Interstate Travel and Overnight Accommodation
• Excursions must give equal consideration to all aspects of the planning and delivery including; qualifications, training, reconnaissance, student capability and medical details, along with documentation
• Participants briefed on expectations; behaviour, buddy system, site boundaries
• Supervision appropriate to the needs of the student group
• Follow and contextualise school behaviour procedures as appropriate 
• Contingency plan to be enacted if a trigger point reached</v>
      </c>
      <c r="E10" s="253">
        <f>IF(ISBLANK(RiskRegister!G8),"",RiskRegister!G8)</f>
        <v>1</v>
      </c>
      <c r="F10" s="253">
        <f>IF(ISBLANK(RiskRegister!H8),"",RiskRegister!H8)</f>
        <v>2</v>
      </c>
      <c r="G10" s="254" t="str">
        <f t="shared" si="2"/>
        <v>Low</v>
      </c>
      <c r="H10" s="255" t="str">
        <f>IF(ISBLANK(RiskRegister!J8),"",RiskRegister!J8)</f>
        <v>Adequate</v>
      </c>
      <c r="I10" s="256" t="str">
        <f>IF(ISBLANK(RiskRegister!K8),"",RiskRegister!K8)</f>
        <v>No</v>
      </c>
      <c r="J10" s="206"/>
      <c r="K10" s="206"/>
      <c r="L10" s="206"/>
      <c r="M10" s="275"/>
      <c r="N10" s="265"/>
      <c r="O10" s="265"/>
      <c r="P10" s="316" t="str">
        <f t="shared" si="1"/>
        <v/>
      </c>
      <c r="Q10" s="212"/>
    </row>
    <row r="11" spans="1:17" ht="158.4">
      <c r="A11" s="175">
        <v>6</v>
      </c>
      <c r="B11" s="250" t="e">
        <f>IF(ISBLANK(RiskRegister!#REF!),"",RiskRegister!#REF!)</f>
        <v>#REF!</v>
      </c>
      <c r="C11" s="251" t="e">
        <f>IF(ISBLANK(RiskRegister!#REF!),"",RiskRegister!#REF!)</f>
        <v>#REF!</v>
      </c>
      <c r="D11" s="252" t="e">
        <f>IF(ISBLANK(RiskRegister!#REF!),"",RiskRegister!#REF!)</f>
        <v>#REF!</v>
      </c>
      <c r="E11" s="253" t="e">
        <f>IF(ISBLANK(RiskRegister!#REF!),"",RiskRegister!#REF!)</f>
        <v>#REF!</v>
      </c>
      <c r="F11" s="253" t="e">
        <f>IF(ISBLANK(RiskRegister!#REF!),"",RiskRegister!#REF!)</f>
        <v>#REF!</v>
      </c>
      <c r="G11" s="254" t="str">
        <f t="shared" si="2"/>
        <v/>
      </c>
      <c r="H11" s="255" t="e">
        <f>IF(ISBLANK(RiskRegister!#REF!),"",RiskRegister!#REF!)</f>
        <v>#REF!</v>
      </c>
      <c r="I11" s="256" t="e">
        <f>IF(ISBLANK(RiskRegister!#REF!),"",RiskRegister!#REF!)</f>
        <v>#REF!</v>
      </c>
      <c r="J11" s="206"/>
      <c r="K11" s="206"/>
      <c r="L11" s="206"/>
      <c r="M11" s="275"/>
      <c r="N11" s="265"/>
      <c r="O11" s="265"/>
      <c r="P11" s="316" t="str">
        <f t="shared" si="1"/>
        <v/>
      </c>
      <c r="Q11" s="212"/>
    </row>
    <row r="12" spans="1:17" ht="86.4">
      <c r="A12" s="175">
        <v>7</v>
      </c>
      <c r="B12" s="250" t="e">
        <f>IF(ISBLANK(RiskRegister!#REF!),"",RiskRegister!#REF!)</f>
        <v>#REF!</v>
      </c>
      <c r="C12" s="251" t="e">
        <f>IF(ISBLANK(RiskRegister!#REF!),"",RiskRegister!#REF!)</f>
        <v>#REF!</v>
      </c>
      <c r="D12" s="252" t="e">
        <f>IF(ISBLANK(RiskRegister!#REF!),"",RiskRegister!#REF!)</f>
        <v>#REF!</v>
      </c>
      <c r="E12" s="253" t="e">
        <f>IF(ISBLANK(RiskRegister!#REF!),"",RiskRegister!#REF!)</f>
        <v>#REF!</v>
      </c>
      <c r="F12" s="253" t="e">
        <f>IF(ISBLANK(RiskRegister!#REF!),"",RiskRegister!#REF!)</f>
        <v>#REF!</v>
      </c>
      <c r="G12" s="254" t="str">
        <f t="shared" si="2"/>
        <v/>
      </c>
      <c r="H12" s="255" t="e">
        <f>IF(ISBLANK(RiskRegister!#REF!),"",RiskRegister!#REF!)</f>
        <v>#REF!</v>
      </c>
      <c r="I12" s="256" t="e">
        <f>IF(ISBLANK(RiskRegister!#REF!),"",RiskRegister!#REF!)</f>
        <v>#REF!</v>
      </c>
      <c r="J12" s="206"/>
      <c r="K12" s="206"/>
      <c r="L12" s="206"/>
      <c r="M12" s="275"/>
      <c r="N12" s="265"/>
      <c r="O12" s="265"/>
      <c r="P12" s="316" t="str">
        <f t="shared" si="1"/>
        <v/>
      </c>
      <c r="Q12" s="212"/>
    </row>
    <row r="13" spans="1:17" ht="244.8">
      <c r="A13" s="175">
        <v>8</v>
      </c>
      <c r="B13" s="250" t="str">
        <f>IF(ISBLANK(RiskRegister!B9),"",RiskRegister!B9)</f>
        <v xml:space="preserve">Personal accident or injury to students, EDU staff or volunteers.
</v>
      </c>
      <c r="C13" s="251" t="str">
        <f>IF(ISBLANK(RiskRegister!E9),"",RiskRegister!E9)</f>
        <v>All staff</v>
      </c>
      <c r="D13" s="252" t="str">
        <f>IF(ISBLANK(RiskRegister!F9),"",RiskRegister!F9)</f>
        <v>• Follow all Excursion Procedures
• Maintain supervision and Duty of Care requirements
• Ensure participants have appropriate clothing, footwear, food and water, follow sun safe policy 
• The provision of First Aid
• Participants briefed on expectations; behaviour, buddy system, food and water, animal encounters, physical activities, site boundaries
• Contingency Plan detailing routes, site plan, roles, evacuation points, processes and meeting points for ambulance, contact details circulated to school and each group
• Complete ongoing dynamic risk assessments
• Additional food and water supplies carried
• Mobile phones/Satellite phone/PLB carried by staff - phone numbers (include)
• Awareness of site and activity specific hazards (include)</v>
      </c>
      <c r="E13" s="253">
        <f>IF(ISBLANK(RiskRegister!G9),"",RiskRegister!G9)</f>
        <v>2</v>
      </c>
      <c r="F13" s="253">
        <f>IF(ISBLANK(RiskRegister!H9),"",RiskRegister!H9)</f>
        <v>1</v>
      </c>
      <c r="G13" s="254" t="str">
        <f t="shared" si="2"/>
        <v>Low</v>
      </c>
      <c r="H13" s="255" t="str">
        <f>IF(ISBLANK(RiskRegister!J9),"",RiskRegister!J9)</f>
        <v>Adequate</v>
      </c>
      <c r="I13" s="256" t="str">
        <f>IF(ISBLANK(RiskRegister!K9),"",RiskRegister!K9)</f>
        <v>No</v>
      </c>
      <c r="J13" s="206"/>
      <c r="K13" s="206"/>
      <c r="L13" s="206"/>
      <c r="M13" s="275"/>
      <c r="N13" s="265"/>
      <c r="O13" s="265"/>
      <c r="P13" s="316" t="str">
        <f t="shared" si="1"/>
        <v/>
      </c>
      <c r="Q13" s="212"/>
    </row>
    <row r="14" spans="1:17" ht="30.6">
      <c r="A14" s="175">
        <v>9</v>
      </c>
      <c r="B14" s="250" t="e">
        <f>IF(ISBLANK(RiskRegister!#REF!),"",RiskRegister!#REF!)</f>
        <v>#REF!</v>
      </c>
      <c r="C14" s="251" t="e">
        <f>IF(ISBLANK(RiskRegister!#REF!),"",RiskRegister!#REF!)</f>
        <v>#REF!</v>
      </c>
      <c r="D14" s="252" t="e">
        <f>IF(ISBLANK(RiskRegister!#REF!),"",RiskRegister!#REF!)</f>
        <v>#REF!</v>
      </c>
      <c r="E14" s="253" t="e">
        <f>IF(ISBLANK(RiskRegister!#REF!),"",RiskRegister!#REF!)</f>
        <v>#REF!</v>
      </c>
      <c r="F14" s="253" t="e">
        <f>IF(ISBLANK(RiskRegister!#REF!),"",RiskRegister!#REF!)</f>
        <v>#REF!</v>
      </c>
      <c r="G14" s="254" t="str">
        <f t="shared" si="2"/>
        <v/>
      </c>
      <c r="H14" s="255" t="e">
        <f>IF(ISBLANK(RiskRegister!#REF!),"",RiskRegister!#REF!)</f>
        <v>#REF!</v>
      </c>
      <c r="I14" s="256" t="e">
        <f>IF(ISBLANK(RiskRegister!#REF!),"",RiskRegister!#REF!)</f>
        <v>#REF!</v>
      </c>
      <c r="J14" s="206"/>
      <c r="K14" s="206"/>
      <c r="L14" s="206"/>
      <c r="M14" s="275"/>
      <c r="N14" s="265"/>
      <c r="O14" s="265"/>
      <c r="P14" s="316" t="str">
        <f t="shared" si="1"/>
        <v/>
      </c>
      <c r="Q14" s="212"/>
    </row>
    <row r="15" spans="1:17" ht="216">
      <c r="A15" s="175">
        <v>10</v>
      </c>
      <c r="B15" s="250" t="str">
        <f>IF(ISBLANK(RiskRegister!B10),"",RiskRegister!B10)</f>
        <v>Failure to meet behavioural expectations</v>
      </c>
      <c r="C15" s="251" t="str">
        <f>IF(ISBLANK(RiskRegister!E10),"",RiskRegister!E10)</f>
        <v>Teacher in Charge</v>
      </c>
      <c r="D15" s="252" t="str">
        <f>IF(ISBLANK(RiskRegister!F10),"",RiskRegister!F10)</f>
        <v>• Follow all Excursions procedures
• Follow all school behaviour procedures
• Review of student behaviours and subsequent strategies put in place to manage on excursion
• Staff supervision and role modelling behaviours
• Participants briefed on expectations; behaviour, buddy system, animal encounters, physical activities, site boundaries
• Parents provided with information on consequences of unacceptable behaviour
• Process in place for escalating student  behaviour including individual student’s behaviour plans and return to school</v>
      </c>
      <c r="E15" s="253">
        <f>IF(ISBLANK(RiskRegister!G10),"",RiskRegister!G10)</f>
        <v>2</v>
      </c>
      <c r="F15" s="253">
        <f>IF(ISBLANK(RiskRegister!H10),"",RiskRegister!H10)</f>
        <v>2</v>
      </c>
      <c r="G15" s="254" t="str">
        <f t="shared" si="2"/>
        <v>Medium</v>
      </c>
      <c r="H15" s="255" t="str">
        <f>IF(ISBLANK(RiskRegister!J10),"",RiskRegister!J10)</f>
        <v>Adequate</v>
      </c>
      <c r="I15" s="256" t="str">
        <f>IF(ISBLANK(RiskRegister!K10),"",RiskRegister!K10)</f>
        <v>No</v>
      </c>
      <c r="J15" s="206"/>
      <c r="K15" s="206"/>
      <c r="L15" s="206"/>
      <c r="M15" s="275"/>
      <c r="N15" s="265"/>
      <c r="O15" s="265"/>
      <c r="P15" s="316" t="str">
        <f t="shared" si="1"/>
        <v/>
      </c>
      <c r="Q15" s="212"/>
    </row>
    <row r="16" spans="1:17" ht="115.2">
      <c r="A16" s="175">
        <v>11</v>
      </c>
      <c r="B16" s="250" t="str">
        <f>IF(ISBLANK(RiskRegister!B11),"",RiskRegister!B11)</f>
        <v>Equipment failure or inappropriate use resulting in malfunction</v>
      </c>
      <c r="C16" s="251" t="str">
        <f>IF(ISBLANK(RiskRegister!E11),"",RiskRegister!E11)</f>
        <v>Teacher in Charge</v>
      </c>
      <c r="D16" s="252" t="str">
        <f>IF(ISBLANK(RiskRegister!F11),"",RiskRegister!F11)</f>
        <v>• Follow Directorate's Mandatory Procedures
• Group preparation briefing/classes
• Staff qualifications and experiences
• Staff supervision and monitoring of activity
• Inspect personal equipment and clothing for safety and suitability 
• Equipment used in accordance with manufacturer instructions</v>
      </c>
      <c r="E16" s="253">
        <f>IF(ISBLANK(RiskRegister!G11),"",RiskRegister!G11)</f>
        <v>2</v>
      </c>
      <c r="F16" s="253">
        <f>IF(ISBLANK(RiskRegister!H11),"",RiskRegister!H11)</f>
        <v>1</v>
      </c>
      <c r="G16" s="254" t="str">
        <f t="shared" si="2"/>
        <v>Low</v>
      </c>
      <c r="H16" s="255" t="str">
        <f>IF(ISBLANK(RiskRegister!J11),"",RiskRegister!J11)</f>
        <v>Adequate</v>
      </c>
      <c r="I16" s="256" t="str">
        <f>IF(ISBLANK(RiskRegister!K11),"",RiskRegister!K11)</f>
        <v>No</v>
      </c>
      <c r="J16" s="206"/>
      <c r="K16" s="206"/>
      <c r="L16" s="206"/>
      <c r="M16" s="275"/>
      <c r="N16" s="265"/>
      <c r="O16" s="265"/>
      <c r="P16" s="316" t="str">
        <f t="shared" si="1"/>
        <v/>
      </c>
      <c r="Q16" s="212"/>
    </row>
    <row r="17" spans="1:17">
      <c r="A17" s="175">
        <v>12</v>
      </c>
      <c r="B17" s="250" t="str">
        <f>IF(ISBLANK(RiskRegister!B12),"",RiskRegister!B12)</f>
        <v>Add risk here</v>
      </c>
      <c r="C17" s="251" t="str">
        <f>IF(ISBLANK(RiskRegister!E12),"",RiskRegister!E12)</f>
        <v/>
      </c>
      <c r="D17" s="252" t="str">
        <f>IF(ISBLANK(RiskRegister!F12),"",RiskRegister!F12)</f>
        <v/>
      </c>
      <c r="E17" s="253" t="str">
        <f>IF(ISBLANK(RiskRegister!G12),"",RiskRegister!G12)</f>
        <v/>
      </c>
      <c r="F17" s="253" t="str">
        <f>IF(ISBLANK(RiskRegister!H12),"",RiskRegister!H12)</f>
        <v/>
      </c>
      <c r="G17" s="254" t="str">
        <f t="shared" si="2"/>
        <v/>
      </c>
      <c r="H17" s="255" t="str">
        <f>IF(ISBLANK(RiskRegister!J12),"",RiskRegister!J12)</f>
        <v/>
      </c>
      <c r="I17" s="256" t="str">
        <f>IF(ISBLANK(RiskRegister!K12),"",RiskRegister!K12)</f>
        <v/>
      </c>
      <c r="J17" s="206"/>
      <c r="K17" s="206"/>
      <c r="L17" s="206"/>
      <c r="M17" s="275"/>
      <c r="N17" s="265"/>
      <c r="O17" s="265"/>
      <c r="P17" s="316" t="str">
        <f t="shared" si="1"/>
        <v/>
      </c>
      <c r="Q17" s="212"/>
    </row>
    <row r="18" spans="1:17">
      <c r="A18" s="175">
        <v>13</v>
      </c>
      <c r="B18" s="250" t="str">
        <f>IF(ISBLANK(RiskRegister!B13),"",RiskRegister!B13)</f>
        <v>Add risk here</v>
      </c>
      <c r="C18" s="251" t="str">
        <f>IF(ISBLANK(RiskRegister!E13),"",RiskRegister!E13)</f>
        <v/>
      </c>
      <c r="D18" s="252" t="str">
        <f>IF(ISBLANK(RiskRegister!F13),"",RiskRegister!F13)</f>
        <v/>
      </c>
      <c r="E18" s="253" t="str">
        <f>IF(ISBLANK(RiskRegister!G13),"",RiskRegister!G13)</f>
        <v/>
      </c>
      <c r="F18" s="253" t="str">
        <f>IF(ISBLANK(RiskRegister!H13),"",RiskRegister!H13)</f>
        <v/>
      </c>
      <c r="G18" s="254" t="str">
        <f t="shared" si="2"/>
        <v/>
      </c>
      <c r="H18" s="255" t="str">
        <f>IF(ISBLANK(RiskRegister!J13),"",RiskRegister!J13)</f>
        <v/>
      </c>
      <c r="I18" s="256" t="str">
        <f>IF(ISBLANK(RiskRegister!K13),"",RiskRegister!K13)</f>
        <v/>
      </c>
      <c r="J18" s="206"/>
      <c r="K18" s="206"/>
      <c r="L18" s="206"/>
      <c r="M18" s="275"/>
      <c r="N18" s="265"/>
      <c r="O18" s="265"/>
      <c r="P18" s="316" t="str">
        <f t="shared" si="1"/>
        <v/>
      </c>
      <c r="Q18" s="212"/>
    </row>
    <row r="19" spans="1:17">
      <c r="A19" s="175">
        <v>14</v>
      </c>
      <c r="B19" s="250" t="str">
        <f>IF(ISBLANK(RiskRegister!B14),"",RiskRegister!B14)</f>
        <v/>
      </c>
      <c r="C19" s="251" t="str">
        <f>IF(ISBLANK(RiskRegister!E14),"",RiskRegister!E14)</f>
        <v/>
      </c>
      <c r="D19" s="252" t="str">
        <f>IF(ISBLANK(RiskRegister!F14),"",RiskRegister!F14)</f>
        <v/>
      </c>
      <c r="E19" s="253" t="str">
        <f>IF(ISBLANK(RiskRegister!G14),"",RiskRegister!G14)</f>
        <v/>
      </c>
      <c r="F19" s="253" t="str">
        <f>IF(ISBLANK(RiskRegister!H14),"",RiskRegister!H14)</f>
        <v/>
      </c>
      <c r="G19" s="254" t="str">
        <f t="shared" si="2"/>
        <v/>
      </c>
      <c r="H19" s="255" t="str">
        <f>IF(ISBLANK(RiskRegister!J14),"",RiskRegister!J14)</f>
        <v/>
      </c>
      <c r="I19" s="256" t="str">
        <f>IF(ISBLANK(RiskRegister!K14),"",RiskRegister!K14)</f>
        <v/>
      </c>
      <c r="J19" s="206"/>
      <c r="K19" s="206"/>
      <c r="L19" s="206"/>
      <c r="M19" s="275"/>
      <c r="N19" s="265"/>
      <c r="O19" s="265"/>
      <c r="P19" s="316" t="str">
        <f t="shared" si="1"/>
        <v/>
      </c>
      <c r="Q19" s="212"/>
    </row>
    <row r="20" spans="1:17">
      <c r="A20" s="175">
        <v>15</v>
      </c>
      <c r="B20" s="250" t="str">
        <f>IF(ISBLANK(RiskRegister!B15),"",RiskRegister!B15)</f>
        <v/>
      </c>
      <c r="C20" s="251" t="str">
        <f>IF(ISBLANK(RiskRegister!E15),"",RiskRegister!E15)</f>
        <v/>
      </c>
      <c r="D20" s="252" t="str">
        <f>IF(ISBLANK(RiskRegister!F15),"",RiskRegister!F15)</f>
        <v/>
      </c>
      <c r="E20" s="253" t="str">
        <f>IF(ISBLANK(RiskRegister!G15),"",RiskRegister!G15)</f>
        <v/>
      </c>
      <c r="F20" s="253" t="str">
        <f>IF(ISBLANK(RiskRegister!H15),"",RiskRegister!H15)</f>
        <v/>
      </c>
      <c r="G20" s="254" t="str">
        <f t="shared" si="2"/>
        <v/>
      </c>
      <c r="H20" s="255" t="str">
        <f>IF(ISBLANK(RiskRegister!J15),"",RiskRegister!J15)</f>
        <v/>
      </c>
      <c r="I20" s="256" t="str">
        <f>IF(ISBLANK(RiskRegister!K15),"",RiskRegister!K15)</f>
        <v/>
      </c>
      <c r="J20" s="206"/>
      <c r="K20" s="206"/>
      <c r="L20" s="206"/>
      <c r="M20" s="275"/>
      <c r="N20" s="265"/>
      <c r="O20" s="265"/>
      <c r="P20" s="316" t="str">
        <f t="shared" si="1"/>
        <v/>
      </c>
      <c r="Q20" s="212"/>
    </row>
    <row r="21" spans="1:17">
      <c r="A21" s="175">
        <v>16</v>
      </c>
      <c r="B21" s="250" t="str">
        <f>IF(ISBLANK(RiskRegister!B16),"",RiskRegister!B16)</f>
        <v/>
      </c>
      <c r="C21" s="251" t="str">
        <f>IF(ISBLANK(RiskRegister!E16),"",RiskRegister!E16)</f>
        <v/>
      </c>
      <c r="D21" s="252" t="str">
        <f>IF(ISBLANK(RiskRegister!F16),"",RiskRegister!F16)</f>
        <v/>
      </c>
      <c r="E21" s="253" t="str">
        <f>IF(ISBLANK(RiskRegister!G16),"",RiskRegister!G16)</f>
        <v/>
      </c>
      <c r="F21" s="253" t="str">
        <f>IF(ISBLANK(RiskRegister!H16),"",RiskRegister!H16)</f>
        <v/>
      </c>
      <c r="G21" s="254" t="str">
        <f t="shared" si="2"/>
        <v/>
      </c>
      <c r="H21" s="255" t="str">
        <f>IF(ISBLANK(RiskRegister!J16),"",RiskRegister!J16)</f>
        <v/>
      </c>
      <c r="I21" s="256" t="str">
        <f>IF(ISBLANK(RiskRegister!K16),"",RiskRegister!K16)</f>
        <v/>
      </c>
      <c r="J21" s="206"/>
      <c r="K21" s="206"/>
      <c r="L21" s="206"/>
      <c r="M21" s="275"/>
      <c r="N21" s="265"/>
      <c r="O21" s="265"/>
      <c r="P21" s="316" t="str">
        <f t="shared" si="1"/>
        <v/>
      </c>
      <c r="Q21" s="212"/>
    </row>
    <row r="22" spans="1:17">
      <c r="A22" s="175">
        <v>17</v>
      </c>
      <c r="B22" s="250" t="str">
        <f>IF(ISBLANK(RiskRegister!B17),"",RiskRegister!B17)</f>
        <v/>
      </c>
      <c r="C22" s="251" t="str">
        <f>IF(ISBLANK(RiskRegister!E17),"",RiskRegister!E17)</f>
        <v/>
      </c>
      <c r="D22" s="252" t="str">
        <f>IF(ISBLANK(RiskRegister!F17),"",RiskRegister!F17)</f>
        <v/>
      </c>
      <c r="E22" s="253" t="str">
        <f>IF(ISBLANK(RiskRegister!G17),"",RiskRegister!G17)</f>
        <v/>
      </c>
      <c r="F22" s="253" t="str">
        <f>IF(ISBLANK(RiskRegister!H17),"",RiskRegister!H17)</f>
        <v/>
      </c>
      <c r="G22" s="254" t="str">
        <f t="shared" si="2"/>
        <v/>
      </c>
      <c r="H22" s="255" t="str">
        <f>IF(ISBLANK(RiskRegister!J17),"",RiskRegister!J17)</f>
        <v/>
      </c>
      <c r="I22" s="256" t="str">
        <f>IF(ISBLANK(RiskRegister!K17),"",RiskRegister!K17)</f>
        <v/>
      </c>
      <c r="J22" s="206"/>
      <c r="K22" s="206"/>
      <c r="L22" s="206"/>
      <c r="M22" s="275"/>
      <c r="N22" s="265"/>
      <c r="O22" s="265"/>
      <c r="P22" s="316" t="str">
        <f t="shared" si="1"/>
        <v/>
      </c>
      <c r="Q22" s="212"/>
    </row>
    <row r="23" spans="1:17">
      <c r="A23" s="175">
        <v>18</v>
      </c>
      <c r="B23" s="250" t="str">
        <f>IF(ISBLANK(RiskRegister!B18),"",RiskRegister!B18)</f>
        <v/>
      </c>
      <c r="C23" s="251" t="str">
        <f>IF(ISBLANK(RiskRegister!E18),"",RiskRegister!E18)</f>
        <v/>
      </c>
      <c r="D23" s="252" t="str">
        <f>IF(ISBLANK(RiskRegister!F18),"",RiskRegister!F18)</f>
        <v/>
      </c>
      <c r="E23" s="253" t="str">
        <f>IF(ISBLANK(RiskRegister!G18),"",RiskRegister!G18)</f>
        <v/>
      </c>
      <c r="F23" s="253" t="str">
        <f>IF(ISBLANK(RiskRegister!H18),"",RiskRegister!H18)</f>
        <v/>
      </c>
      <c r="G23" s="254" t="str">
        <f t="shared" si="2"/>
        <v/>
      </c>
      <c r="H23" s="255" t="str">
        <f>IF(ISBLANK(RiskRegister!J18),"",RiskRegister!J18)</f>
        <v/>
      </c>
      <c r="I23" s="256" t="str">
        <f>IF(ISBLANK(RiskRegister!K18),"",RiskRegister!K18)</f>
        <v/>
      </c>
      <c r="J23" s="206"/>
      <c r="K23" s="206"/>
      <c r="L23" s="206"/>
      <c r="M23" s="275"/>
      <c r="N23" s="265"/>
      <c r="O23" s="265"/>
      <c r="P23" s="316" t="str">
        <f t="shared" si="1"/>
        <v/>
      </c>
      <c r="Q23" s="212"/>
    </row>
    <row r="24" spans="1:17">
      <c r="A24" s="175">
        <v>19</v>
      </c>
      <c r="B24" s="250" t="str">
        <f>IF(ISBLANK(RiskRegister!B19),"",RiskRegister!B19)</f>
        <v/>
      </c>
      <c r="C24" s="251" t="str">
        <f>IF(ISBLANK(RiskRegister!E19),"",RiskRegister!E19)</f>
        <v/>
      </c>
      <c r="D24" s="252" t="str">
        <f>IF(ISBLANK(RiskRegister!F19),"",RiskRegister!F19)</f>
        <v/>
      </c>
      <c r="E24" s="253" t="str">
        <f>IF(ISBLANK(RiskRegister!G19),"",RiskRegister!G19)</f>
        <v/>
      </c>
      <c r="F24" s="253" t="str">
        <f>IF(ISBLANK(RiskRegister!H19),"",RiskRegister!H19)</f>
        <v/>
      </c>
      <c r="G24" s="254" t="str">
        <f t="shared" si="2"/>
        <v/>
      </c>
      <c r="H24" s="255" t="str">
        <f>IF(ISBLANK(RiskRegister!J19),"",RiskRegister!J19)</f>
        <v/>
      </c>
      <c r="I24" s="256" t="str">
        <f>IF(ISBLANK(RiskRegister!K19),"",RiskRegister!K19)</f>
        <v/>
      </c>
      <c r="J24" s="206"/>
      <c r="K24" s="206"/>
      <c r="L24" s="206"/>
      <c r="M24" s="275"/>
      <c r="N24" s="265"/>
      <c r="O24" s="265"/>
      <c r="P24" s="316" t="str">
        <f t="shared" si="1"/>
        <v/>
      </c>
      <c r="Q24" s="212"/>
    </row>
    <row r="25" spans="1:17">
      <c r="A25" s="175">
        <v>20</v>
      </c>
      <c r="B25" s="250" t="str">
        <f>IF(ISBLANK(RiskRegister!B20),"",RiskRegister!B20)</f>
        <v/>
      </c>
      <c r="C25" s="251" t="str">
        <f>IF(ISBLANK(RiskRegister!E20),"",RiskRegister!E20)</f>
        <v/>
      </c>
      <c r="D25" s="252" t="str">
        <f>IF(ISBLANK(RiskRegister!F20),"",RiskRegister!F20)</f>
        <v/>
      </c>
      <c r="E25" s="253" t="str">
        <f>IF(ISBLANK(RiskRegister!G20),"",RiskRegister!G20)</f>
        <v/>
      </c>
      <c r="F25" s="253" t="str">
        <f>IF(ISBLANK(RiskRegister!H20),"",RiskRegister!H20)</f>
        <v/>
      </c>
      <c r="G25" s="254" t="str">
        <f t="shared" si="2"/>
        <v/>
      </c>
      <c r="H25" s="255" t="str">
        <f>IF(ISBLANK(RiskRegister!J20),"",RiskRegister!J20)</f>
        <v/>
      </c>
      <c r="I25" s="256" t="str">
        <f>IF(ISBLANK(RiskRegister!K20),"",RiskRegister!K20)</f>
        <v/>
      </c>
      <c r="J25" s="206"/>
      <c r="K25" s="206"/>
      <c r="L25" s="206"/>
      <c r="M25" s="275"/>
      <c r="N25" s="265"/>
      <c r="O25" s="265"/>
      <c r="P25" s="316" t="str">
        <f t="shared" si="1"/>
        <v/>
      </c>
      <c r="Q25" s="212"/>
    </row>
    <row r="26" spans="1:17" ht="30.6">
      <c r="A26" s="175">
        <v>21</v>
      </c>
      <c r="B26" s="250" t="e">
        <f>IF(ISBLANK(RiskRegister!#REF!),"",RiskRegister!#REF!)</f>
        <v>#REF!</v>
      </c>
      <c r="C26" s="251" t="e">
        <f>IF(ISBLANK(RiskRegister!#REF!),"",RiskRegister!#REF!)</f>
        <v>#REF!</v>
      </c>
      <c r="D26" s="252" t="e">
        <f>IF(ISBLANK(RiskRegister!#REF!),"",RiskRegister!#REF!)</f>
        <v>#REF!</v>
      </c>
      <c r="E26" s="253" t="e">
        <f>IF(ISBLANK(RiskRegister!#REF!),"",RiskRegister!#REF!)</f>
        <v>#REF!</v>
      </c>
      <c r="F26" s="253" t="e">
        <f>IF(ISBLANK(RiskRegister!#REF!),"",RiskRegister!#REF!)</f>
        <v>#REF!</v>
      </c>
      <c r="G26" s="254" t="str">
        <f t="shared" si="2"/>
        <v/>
      </c>
      <c r="H26" s="255" t="e">
        <f>IF(ISBLANK(RiskRegister!#REF!),"",RiskRegister!#REF!)</f>
        <v>#REF!</v>
      </c>
      <c r="I26" s="256" t="e">
        <f>IF(ISBLANK(RiskRegister!#REF!),"",RiskRegister!#REF!)</f>
        <v>#REF!</v>
      </c>
      <c r="J26" s="206"/>
      <c r="K26" s="206"/>
      <c r="L26" s="206"/>
      <c r="M26" s="275"/>
      <c r="N26" s="265"/>
      <c r="O26" s="265"/>
      <c r="P26" s="316" t="str">
        <f t="shared" si="1"/>
        <v/>
      </c>
      <c r="Q26" s="212"/>
    </row>
    <row r="27" spans="1:17" ht="30.6">
      <c r="A27" s="175">
        <v>22</v>
      </c>
      <c r="B27" s="250" t="e">
        <f>IF(ISBLANK(RiskRegister!#REF!),"",RiskRegister!#REF!)</f>
        <v>#REF!</v>
      </c>
      <c r="C27" s="251" t="e">
        <f>IF(ISBLANK(RiskRegister!#REF!),"",RiskRegister!#REF!)</f>
        <v>#REF!</v>
      </c>
      <c r="D27" s="252" t="e">
        <f>IF(ISBLANK(RiskRegister!#REF!),"",RiskRegister!#REF!)</f>
        <v>#REF!</v>
      </c>
      <c r="E27" s="253" t="e">
        <f>IF(ISBLANK(RiskRegister!#REF!),"",RiskRegister!#REF!)</f>
        <v>#REF!</v>
      </c>
      <c r="F27" s="253" t="e">
        <f>IF(ISBLANK(RiskRegister!#REF!),"",RiskRegister!#REF!)</f>
        <v>#REF!</v>
      </c>
      <c r="G27" s="254" t="str">
        <f t="shared" si="2"/>
        <v/>
      </c>
      <c r="H27" s="255" t="e">
        <f>IF(ISBLANK(RiskRegister!#REF!),"",RiskRegister!#REF!)</f>
        <v>#REF!</v>
      </c>
      <c r="I27" s="256" t="e">
        <f>IF(ISBLANK(RiskRegister!#REF!),"",RiskRegister!#REF!)</f>
        <v>#REF!</v>
      </c>
      <c r="J27" s="206"/>
      <c r="K27" s="206"/>
      <c r="L27" s="206"/>
      <c r="M27" s="275"/>
      <c r="N27" s="265"/>
      <c r="O27" s="265"/>
      <c r="P27" s="316" t="str">
        <f t="shared" si="1"/>
        <v/>
      </c>
      <c r="Q27" s="212"/>
    </row>
    <row r="28" spans="1:17" ht="30.6">
      <c r="A28" s="175">
        <v>23</v>
      </c>
      <c r="B28" s="250" t="e">
        <f>IF(ISBLANK(RiskRegister!#REF!),"",RiskRegister!#REF!)</f>
        <v>#REF!</v>
      </c>
      <c r="C28" s="251" t="e">
        <f>IF(ISBLANK(RiskRegister!#REF!),"",RiskRegister!#REF!)</f>
        <v>#REF!</v>
      </c>
      <c r="D28" s="252" t="e">
        <f>IF(ISBLANK(RiskRegister!#REF!),"",RiskRegister!#REF!)</f>
        <v>#REF!</v>
      </c>
      <c r="E28" s="253" t="e">
        <f>IF(ISBLANK(RiskRegister!#REF!),"",RiskRegister!#REF!)</f>
        <v>#REF!</v>
      </c>
      <c r="F28" s="253" t="e">
        <f>IF(ISBLANK(RiskRegister!#REF!),"",RiskRegister!#REF!)</f>
        <v>#REF!</v>
      </c>
      <c r="G28" s="254" t="str">
        <f t="shared" si="2"/>
        <v/>
      </c>
      <c r="H28" s="255" t="e">
        <f>IF(ISBLANK(RiskRegister!#REF!),"",RiskRegister!#REF!)</f>
        <v>#REF!</v>
      </c>
      <c r="I28" s="256" t="e">
        <f>IF(ISBLANK(RiskRegister!#REF!),"",RiskRegister!#REF!)</f>
        <v>#REF!</v>
      </c>
      <c r="J28" s="206"/>
      <c r="K28" s="206"/>
      <c r="L28" s="206"/>
      <c r="M28" s="275"/>
      <c r="N28" s="265"/>
      <c r="O28" s="265"/>
      <c r="P28" s="316" t="str">
        <f t="shared" si="1"/>
        <v/>
      </c>
      <c r="Q28" s="212"/>
    </row>
    <row r="29" spans="1:17" ht="30.6">
      <c r="A29" s="175">
        <v>24</v>
      </c>
      <c r="B29" s="250" t="e">
        <f>IF(ISBLANK(RiskRegister!#REF!),"",RiskRegister!#REF!)</f>
        <v>#REF!</v>
      </c>
      <c r="C29" s="251" t="e">
        <f>IF(ISBLANK(RiskRegister!#REF!),"",RiskRegister!#REF!)</f>
        <v>#REF!</v>
      </c>
      <c r="D29" s="252" t="e">
        <f>IF(ISBLANK(RiskRegister!#REF!),"",RiskRegister!#REF!)</f>
        <v>#REF!</v>
      </c>
      <c r="E29" s="253" t="e">
        <f>IF(ISBLANK(RiskRegister!#REF!),"",RiskRegister!#REF!)</f>
        <v>#REF!</v>
      </c>
      <c r="F29" s="253" t="e">
        <f>IF(ISBLANK(RiskRegister!#REF!),"",RiskRegister!#REF!)</f>
        <v>#REF!</v>
      </c>
      <c r="G29" s="254" t="str">
        <f t="shared" si="2"/>
        <v/>
      </c>
      <c r="H29" s="255" t="e">
        <f>IF(ISBLANK(RiskRegister!#REF!),"",RiskRegister!#REF!)</f>
        <v>#REF!</v>
      </c>
      <c r="I29" s="256" t="e">
        <f>IF(ISBLANK(RiskRegister!#REF!),"",RiskRegister!#REF!)</f>
        <v>#REF!</v>
      </c>
      <c r="J29" s="206"/>
      <c r="K29" s="206"/>
      <c r="L29" s="206"/>
      <c r="M29" s="275"/>
      <c r="N29" s="265"/>
      <c r="O29" s="265"/>
      <c r="P29" s="316" t="str">
        <f t="shared" si="1"/>
        <v/>
      </c>
      <c r="Q29" s="212"/>
    </row>
    <row r="30" spans="1:17" ht="30.6">
      <c r="A30" s="175">
        <v>25</v>
      </c>
      <c r="B30" s="250" t="e">
        <f>IF(ISBLANK(RiskRegister!#REF!),"",RiskRegister!#REF!)</f>
        <v>#REF!</v>
      </c>
      <c r="C30" s="251" t="e">
        <f>IF(ISBLANK(RiskRegister!#REF!),"",RiskRegister!#REF!)</f>
        <v>#REF!</v>
      </c>
      <c r="D30" s="252" t="e">
        <f>IF(ISBLANK(RiskRegister!#REF!),"",RiskRegister!#REF!)</f>
        <v>#REF!</v>
      </c>
      <c r="E30" s="253" t="e">
        <f>IF(ISBLANK(RiskRegister!#REF!),"",RiskRegister!#REF!)</f>
        <v>#REF!</v>
      </c>
      <c r="F30" s="253" t="e">
        <f>IF(ISBLANK(RiskRegister!#REF!),"",RiskRegister!#REF!)</f>
        <v>#REF!</v>
      </c>
      <c r="G30" s="254" t="str">
        <f t="shared" si="2"/>
        <v/>
      </c>
      <c r="H30" s="255" t="e">
        <f>IF(ISBLANK(RiskRegister!#REF!),"",RiskRegister!#REF!)</f>
        <v>#REF!</v>
      </c>
      <c r="I30" s="256" t="e">
        <f>IF(ISBLANK(RiskRegister!#REF!),"",RiskRegister!#REF!)</f>
        <v>#REF!</v>
      </c>
      <c r="J30" s="206"/>
      <c r="K30" s="206"/>
      <c r="L30" s="206"/>
      <c r="M30" s="275"/>
      <c r="N30" s="265"/>
      <c r="O30" s="265"/>
      <c r="P30" s="316" t="str">
        <f t="shared" si="1"/>
        <v/>
      </c>
      <c r="Q30" s="212"/>
    </row>
    <row r="31" spans="1:17" ht="30.6">
      <c r="A31" s="175">
        <v>26</v>
      </c>
      <c r="B31" s="250" t="e">
        <f>IF(ISBLANK(RiskRegister!#REF!),"",RiskRegister!#REF!)</f>
        <v>#REF!</v>
      </c>
      <c r="C31" s="251" t="e">
        <f>IF(ISBLANK(RiskRegister!#REF!),"",RiskRegister!#REF!)</f>
        <v>#REF!</v>
      </c>
      <c r="D31" s="252" t="e">
        <f>IF(ISBLANK(RiskRegister!#REF!),"",RiskRegister!#REF!)</f>
        <v>#REF!</v>
      </c>
      <c r="E31" s="253" t="e">
        <f>IF(ISBLANK(RiskRegister!#REF!),"",RiskRegister!#REF!)</f>
        <v>#REF!</v>
      </c>
      <c r="F31" s="253" t="e">
        <f>IF(ISBLANK(RiskRegister!#REF!),"",RiskRegister!#REF!)</f>
        <v>#REF!</v>
      </c>
      <c r="G31" s="254" t="str">
        <f t="shared" si="2"/>
        <v/>
      </c>
      <c r="H31" s="255" t="e">
        <f>IF(ISBLANK(RiskRegister!#REF!),"",RiskRegister!#REF!)</f>
        <v>#REF!</v>
      </c>
      <c r="I31" s="256" t="e">
        <f>IF(ISBLANK(RiskRegister!#REF!),"",RiskRegister!#REF!)</f>
        <v>#REF!</v>
      </c>
      <c r="J31" s="206"/>
      <c r="K31" s="206"/>
      <c r="L31" s="206"/>
      <c r="M31" s="275"/>
      <c r="N31" s="265"/>
      <c r="O31" s="265"/>
      <c r="P31" s="316" t="str">
        <f t="shared" si="1"/>
        <v/>
      </c>
      <c r="Q31" s="212"/>
    </row>
    <row r="32" spans="1:17" ht="30.6">
      <c r="A32" s="175">
        <v>27</v>
      </c>
      <c r="B32" s="250" t="e">
        <f>IF(ISBLANK(RiskRegister!#REF!),"",RiskRegister!#REF!)</f>
        <v>#REF!</v>
      </c>
      <c r="C32" s="251" t="e">
        <f>IF(ISBLANK(RiskRegister!#REF!),"",RiskRegister!#REF!)</f>
        <v>#REF!</v>
      </c>
      <c r="D32" s="252" t="e">
        <f>IF(ISBLANK(RiskRegister!#REF!),"",RiskRegister!#REF!)</f>
        <v>#REF!</v>
      </c>
      <c r="E32" s="253" t="e">
        <f>IF(ISBLANK(RiskRegister!#REF!),"",RiskRegister!#REF!)</f>
        <v>#REF!</v>
      </c>
      <c r="F32" s="253" t="e">
        <f>IF(ISBLANK(RiskRegister!#REF!),"",RiskRegister!#REF!)</f>
        <v>#REF!</v>
      </c>
      <c r="G32" s="254" t="str">
        <f t="shared" si="2"/>
        <v/>
      </c>
      <c r="H32" s="255" t="e">
        <f>IF(ISBLANK(RiskRegister!#REF!),"",RiskRegister!#REF!)</f>
        <v>#REF!</v>
      </c>
      <c r="I32" s="256" t="e">
        <f>IF(ISBLANK(RiskRegister!#REF!),"",RiskRegister!#REF!)</f>
        <v>#REF!</v>
      </c>
      <c r="J32" s="206"/>
      <c r="K32" s="206"/>
      <c r="L32" s="266"/>
      <c r="M32" s="276"/>
      <c r="N32" s="265"/>
      <c r="O32" s="265"/>
      <c r="P32" s="316" t="str">
        <f t="shared" si="1"/>
        <v/>
      </c>
      <c r="Q32" s="212"/>
    </row>
    <row r="33" spans="1:17" ht="30.6">
      <c r="A33" s="175">
        <v>28</v>
      </c>
      <c r="B33" s="250" t="e">
        <f>IF(ISBLANK(RiskRegister!#REF!),"",RiskRegister!#REF!)</f>
        <v>#REF!</v>
      </c>
      <c r="C33" s="251" t="e">
        <f>IF(ISBLANK(RiskRegister!#REF!),"",RiskRegister!#REF!)</f>
        <v>#REF!</v>
      </c>
      <c r="D33" s="252" t="e">
        <f>IF(ISBLANK(RiskRegister!#REF!),"",RiskRegister!#REF!)</f>
        <v>#REF!</v>
      </c>
      <c r="E33" s="253" t="e">
        <f>IF(ISBLANK(RiskRegister!#REF!),"",RiskRegister!#REF!)</f>
        <v>#REF!</v>
      </c>
      <c r="F33" s="253" t="e">
        <f>IF(ISBLANK(RiskRegister!#REF!),"",RiskRegister!#REF!)</f>
        <v>#REF!</v>
      </c>
      <c r="G33" s="254" t="str">
        <f t="shared" si="2"/>
        <v/>
      </c>
      <c r="H33" s="255" t="e">
        <f>IF(ISBLANK(RiskRegister!#REF!),"",RiskRegister!#REF!)</f>
        <v>#REF!</v>
      </c>
      <c r="I33" s="256" t="e">
        <f>IF(ISBLANK(RiskRegister!#REF!),"",RiskRegister!#REF!)</f>
        <v>#REF!</v>
      </c>
      <c r="J33" s="206"/>
      <c r="K33" s="206"/>
      <c r="L33" s="266"/>
      <c r="M33" s="276"/>
      <c r="N33" s="265"/>
      <c r="O33" s="265"/>
      <c r="P33" s="316" t="str">
        <f t="shared" si="1"/>
        <v/>
      </c>
      <c r="Q33" s="212"/>
    </row>
    <row r="34" spans="1:17" ht="30.6">
      <c r="A34" s="175">
        <v>29</v>
      </c>
      <c r="B34" s="250" t="e">
        <f>IF(ISBLANK(RiskRegister!#REF!),"",RiskRegister!#REF!)</f>
        <v>#REF!</v>
      </c>
      <c r="C34" s="251" t="e">
        <f>IF(ISBLANK(RiskRegister!#REF!),"",RiskRegister!#REF!)</f>
        <v>#REF!</v>
      </c>
      <c r="D34" s="252" t="e">
        <f>IF(ISBLANK(RiskRegister!#REF!),"",RiskRegister!#REF!)</f>
        <v>#REF!</v>
      </c>
      <c r="E34" s="253" t="e">
        <f>IF(ISBLANK(RiskRegister!#REF!),"",RiskRegister!#REF!)</f>
        <v>#REF!</v>
      </c>
      <c r="F34" s="253" t="e">
        <f>IF(ISBLANK(RiskRegister!#REF!),"",RiskRegister!#REF!)</f>
        <v>#REF!</v>
      </c>
      <c r="G34" s="254" t="str">
        <f t="shared" si="2"/>
        <v/>
      </c>
      <c r="H34" s="255" t="e">
        <f>IF(ISBLANK(RiskRegister!#REF!),"",RiskRegister!#REF!)</f>
        <v>#REF!</v>
      </c>
      <c r="I34" s="256" t="e">
        <f>IF(ISBLANK(RiskRegister!#REF!),"",RiskRegister!#REF!)</f>
        <v>#REF!</v>
      </c>
      <c r="J34" s="206"/>
      <c r="K34" s="206"/>
      <c r="L34" s="266"/>
      <c r="M34" s="276"/>
      <c r="N34" s="265"/>
      <c r="O34" s="265"/>
      <c r="P34" s="316" t="str">
        <f t="shared" si="1"/>
        <v/>
      </c>
      <c r="Q34" s="212"/>
    </row>
    <row r="35" spans="1:17" ht="30.6">
      <c r="A35" s="175">
        <v>30</v>
      </c>
      <c r="B35" s="250" t="e">
        <f>IF(ISBLANK(RiskRegister!#REF!),"",RiskRegister!#REF!)</f>
        <v>#REF!</v>
      </c>
      <c r="C35" s="251" t="e">
        <f>IF(ISBLANK(RiskRegister!#REF!),"",RiskRegister!#REF!)</f>
        <v>#REF!</v>
      </c>
      <c r="D35" s="252" t="e">
        <f>IF(ISBLANK(RiskRegister!#REF!),"",RiskRegister!#REF!)</f>
        <v>#REF!</v>
      </c>
      <c r="E35" s="253" t="e">
        <f>IF(ISBLANK(RiskRegister!#REF!),"",RiskRegister!#REF!)</f>
        <v>#REF!</v>
      </c>
      <c r="F35" s="253" t="e">
        <f>IF(ISBLANK(RiskRegister!#REF!),"",RiskRegister!#REF!)</f>
        <v>#REF!</v>
      </c>
      <c r="G35" s="254" t="str">
        <f t="shared" si="2"/>
        <v/>
      </c>
      <c r="H35" s="255" t="e">
        <f>IF(ISBLANK(RiskRegister!#REF!),"",RiskRegister!#REF!)</f>
        <v>#REF!</v>
      </c>
      <c r="I35" s="256" t="e">
        <f>IF(ISBLANK(RiskRegister!#REF!),"",RiskRegister!#REF!)</f>
        <v>#REF!</v>
      </c>
      <c r="J35" s="206"/>
      <c r="K35" s="206"/>
      <c r="L35" s="266"/>
      <c r="M35" s="276"/>
      <c r="N35" s="265"/>
      <c r="O35" s="265"/>
      <c r="P35" s="316" t="str">
        <f t="shared" si="1"/>
        <v/>
      </c>
      <c r="Q35" s="212"/>
    </row>
    <row r="36" spans="1:17" ht="30.6">
      <c r="A36" s="175">
        <v>31</v>
      </c>
      <c r="B36" s="250" t="e">
        <f>IF(ISBLANK(RiskRegister!#REF!),"",RiskRegister!#REF!)</f>
        <v>#REF!</v>
      </c>
      <c r="C36" s="251" t="e">
        <f>IF(ISBLANK(RiskRegister!#REF!),"",RiskRegister!#REF!)</f>
        <v>#REF!</v>
      </c>
      <c r="D36" s="252" t="e">
        <f>IF(ISBLANK(RiskRegister!#REF!),"",RiskRegister!#REF!)</f>
        <v>#REF!</v>
      </c>
      <c r="E36" s="253" t="e">
        <f>IF(ISBLANK(RiskRegister!#REF!),"",RiskRegister!#REF!)</f>
        <v>#REF!</v>
      </c>
      <c r="F36" s="253" t="e">
        <f>IF(ISBLANK(RiskRegister!#REF!),"",RiskRegister!#REF!)</f>
        <v>#REF!</v>
      </c>
      <c r="G36" s="254" t="str">
        <f t="shared" si="2"/>
        <v/>
      </c>
      <c r="H36" s="255" t="e">
        <f>IF(ISBLANK(RiskRegister!#REF!),"",RiskRegister!#REF!)</f>
        <v>#REF!</v>
      </c>
      <c r="I36" s="256" t="e">
        <f>IF(ISBLANK(RiskRegister!#REF!),"",RiskRegister!#REF!)</f>
        <v>#REF!</v>
      </c>
      <c r="J36" s="206"/>
      <c r="K36" s="206"/>
      <c r="L36" s="266"/>
      <c r="M36" s="276"/>
      <c r="N36" s="265"/>
      <c r="O36" s="265"/>
      <c r="P36" s="316" t="str">
        <f t="shared" si="1"/>
        <v/>
      </c>
      <c r="Q36" s="212"/>
    </row>
    <row r="37" spans="1:17" ht="30.6">
      <c r="A37" s="175">
        <v>32</v>
      </c>
      <c r="B37" s="250" t="e">
        <f>IF(ISBLANK(RiskRegister!#REF!),"",RiskRegister!#REF!)</f>
        <v>#REF!</v>
      </c>
      <c r="C37" s="251" t="e">
        <f>IF(ISBLANK(RiskRegister!#REF!),"",RiskRegister!#REF!)</f>
        <v>#REF!</v>
      </c>
      <c r="D37" s="252" t="e">
        <f>IF(ISBLANK(RiskRegister!#REF!),"",RiskRegister!#REF!)</f>
        <v>#REF!</v>
      </c>
      <c r="E37" s="253" t="e">
        <f>IF(ISBLANK(RiskRegister!#REF!),"",RiskRegister!#REF!)</f>
        <v>#REF!</v>
      </c>
      <c r="F37" s="253" t="e">
        <f>IF(ISBLANK(RiskRegister!#REF!),"",RiskRegister!#REF!)</f>
        <v>#REF!</v>
      </c>
      <c r="G37" s="254" t="str">
        <f t="shared" si="2"/>
        <v/>
      </c>
      <c r="H37" s="255" t="e">
        <f>IF(ISBLANK(RiskRegister!#REF!),"",RiskRegister!#REF!)</f>
        <v>#REF!</v>
      </c>
      <c r="I37" s="256" t="e">
        <f>IF(ISBLANK(RiskRegister!#REF!),"",RiskRegister!#REF!)</f>
        <v>#REF!</v>
      </c>
      <c r="J37" s="206"/>
      <c r="K37" s="206"/>
      <c r="L37" s="266"/>
      <c r="M37" s="276"/>
      <c r="N37" s="265"/>
      <c r="O37" s="265"/>
      <c r="P37" s="316" t="str">
        <f t="shared" si="1"/>
        <v/>
      </c>
      <c r="Q37" s="212"/>
    </row>
    <row r="38" spans="1:17" ht="30.6">
      <c r="A38" s="175">
        <v>33</v>
      </c>
      <c r="B38" s="250" t="e">
        <f>IF(ISBLANK(RiskRegister!#REF!),"",RiskRegister!#REF!)</f>
        <v>#REF!</v>
      </c>
      <c r="C38" s="251" t="e">
        <f>IF(ISBLANK(RiskRegister!#REF!),"",RiskRegister!#REF!)</f>
        <v>#REF!</v>
      </c>
      <c r="D38" s="252" t="e">
        <f>IF(ISBLANK(RiskRegister!#REF!),"",RiskRegister!#REF!)</f>
        <v>#REF!</v>
      </c>
      <c r="E38" s="253" t="e">
        <f>IF(ISBLANK(RiskRegister!#REF!),"",RiskRegister!#REF!)</f>
        <v>#REF!</v>
      </c>
      <c r="F38" s="253" t="e">
        <f>IF(ISBLANK(RiskRegister!#REF!),"",RiskRegister!#REF!)</f>
        <v>#REF!</v>
      </c>
      <c r="G38" s="254" t="str">
        <f t="shared" si="2"/>
        <v/>
      </c>
      <c r="H38" s="255" t="e">
        <f>IF(ISBLANK(RiskRegister!#REF!),"",RiskRegister!#REF!)</f>
        <v>#REF!</v>
      </c>
      <c r="I38" s="256" t="e">
        <f>IF(ISBLANK(RiskRegister!#REF!),"",RiskRegister!#REF!)</f>
        <v>#REF!</v>
      </c>
      <c r="J38" s="206"/>
      <c r="K38" s="206"/>
      <c r="L38" s="266"/>
      <c r="M38" s="276"/>
      <c r="N38" s="265"/>
      <c r="O38" s="265"/>
      <c r="P38" s="316" t="str">
        <f t="shared" si="1"/>
        <v/>
      </c>
      <c r="Q38" s="212"/>
    </row>
    <row r="39" spans="1:17" ht="30.6">
      <c r="A39" s="175">
        <v>34</v>
      </c>
      <c r="B39" s="250" t="e">
        <f>IF(ISBLANK(RiskRegister!#REF!),"",RiskRegister!#REF!)</f>
        <v>#REF!</v>
      </c>
      <c r="C39" s="251" t="e">
        <f>IF(ISBLANK(RiskRegister!#REF!),"",RiskRegister!#REF!)</f>
        <v>#REF!</v>
      </c>
      <c r="D39" s="252" t="e">
        <f>IF(ISBLANK(RiskRegister!#REF!),"",RiskRegister!#REF!)</f>
        <v>#REF!</v>
      </c>
      <c r="E39" s="253" t="e">
        <f>IF(ISBLANK(RiskRegister!#REF!),"",RiskRegister!#REF!)</f>
        <v>#REF!</v>
      </c>
      <c r="F39" s="253" t="e">
        <f>IF(ISBLANK(RiskRegister!#REF!),"",RiskRegister!#REF!)</f>
        <v>#REF!</v>
      </c>
      <c r="G39" s="254" t="str">
        <f t="shared" si="2"/>
        <v/>
      </c>
      <c r="H39" s="255" t="e">
        <f>IF(ISBLANK(RiskRegister!#REF!),"",RiskRegister!#REF!)</f>
        <v>#REF!</v>
      </c>
      <c r="I39" s="256" t="e">
        <f>IF(ISBLANK(RiskRegister!#REF!),"",RiskRegister!#REF!)</f>
        <v>#REF!</v>
      </c>
      <c r="J39" s="206"/>
      <c r="K39" s="206"/>
      <c r="L39" s="266"/>
      <c r="M39" s="276"/>
      <c r="N39" s="265"/>
      <c r="O39" s="265"/>
      <c r="P39" s="316" t="str">
        <f t="shared" si="1"/>
        <v/>
      </c>
      <c r="Q39" s="212"/>
    </row>
    <row r="40" spans="1:17" ht="30.6">
      <c r="A40" s="175">
        <v>35</v>
      </c>
      <c r="B40" s="250" t="e">
        <f>IF(ISBLANK(RiskRegister!#REF!),"",RiskRegister!#REF!)</f>
        <v>#REF!</v>
      </c>
      <c r="C40" s="251" t="e">
        <f>IF(ISBLANK(RiskRegister!#REF!),"",RiskRegister!#REF!)</f>
        <v>#REF!</v>
      </c>
      <c r="D40" s="252" t="e">
        <f>IF(ISBLANK(RiskRegister!#REF!),"",RiskRegister!#REF!)</f>
        <v>#REF!</v>
      </c>
      <c r="E40" s="253" t="e">
        <f>IF(ISBLANK(RiskRegister!#REF!),"",RiskRegister!#REF!)</f>
        <v>#REF!</v>
      </c>
      <c r="F40" s="253" t="e">
        <f>IF(ISBLANK(RiskRegister!#REF!),"",RiskRegister!#REF!)</f>
        <v>#REF!</v>
      </c>
      <c r="G40" s="254" t="str">
        <f t="shared" si="2"/>
        <v/>
      </c>
      <c r="H40" s="255" t="e">
        <f>IF(ISBLANK(RiskRegister!#REF!),"",RiskRegister!#REF!)</f>
        <v>#REF!</v>
      </c>
      <c r="I40" s="256" t="e">
        <f>IF(ISBLANK(RiskRegister!#REF!),"",RiskRegister!#REF!)</f>
        <v>#REF!</v>
      </c>
      <c r="J40" s="206"/>
      <c r="K40" s="206"/>
      <c r="L40" s="266"/>
      <c r="M40" s="276"/>
      <c r="N40" s="265"/>
      <c r="O40" s="265"/>
      <c r="P40" s="316" t="str">
        <f t="shared" si="1"/>
        <v/>
      </c>
      <c r="Q40" s="212"/>
    </row>
    <row r="41" spans="1:17" ht="30.6">
      <c r="A41" s="175">
        <v>36</v>
      </c>
      <c r="B41" s="250" t="e">
        <f>IF(ISBLANK(RiskRegister!#REF!),"",RiskRegister!#REF!)</f>
        <v>#REF!</v>
      </c>
      <c r="C41" s="251" t="e">
        <f>IF(ISBLANK(RiskRegister!#REF!),"",RiskRegister!#REF!)</f>
        <v>#REF!</v>
      </c>
      <c r="D41" s="252" t="e">
        <f>IF(ISBLANK(RiskRegister!#REF!),"",RiskRegister!#REF!)</f>
        <v>#REF!</v>
      </c>
      <c r="E41" s="253" t="e">
        <f>IF(ISBLANK(RiskRegister!#REF!),"",RiskRegister!#REF!)</f>
        <v>#REF!</v>
      </c>
      <c r="F41" s="253" t="e">
        <f>IF(ISBLANK(RiskRegister!#REF!),"",RiskRegister!#REF!)</f>
        <v>#REF!</v>
      </c>
      <c r="G41" s="254" t="str">
        <f t="shared" si="2"/>
        <v/>
      </c>
      <c r="H41" s="255" t="e">
        <f>IF(ISBLANK(RiskRegister!#REF!),"",RiskRegister!#REF!)</f>
        <v>#REF!</v>
      </c>
      <c r="I41" s="256" t="e">
        <f>IF(ISBLANK(RiskRegister!#REF!),"",RiskRegister!#REF!)</f>
        <v>#REF!</v>
      </c>
      <c r="J41" s="206"/>
      <c r="K41" s="206"/>
      <c r="L41" s="266"/>
      <c r="M41" s="276"/>
      <c r="N41" s="267"/>
      <c r="O41" s="267"/>
      <c r="P41" s="316" t="str">
        <f t="shared" si="1"/>
        <v/>
      </c>
      <c r="Q41" s="212"/>
    </row>
    <row r="42" spans="1:17" ht="30.6">
      <c r="A42" s="175">
        <v>37</v>
      </c>
      <c r="B42" s="250" t="e">
        <f>IF(ISBLANK(RiskRegister!#REF!),"",RiskRegister!#REF!)</f>
        <v>#REF!</v>
      </c>
      <c r="C42" s="251" t="e">
        <f>IF(ISBLANK(RiskRegister!#REF!),"",RiskRegister!#REF!)</f>
        <v>#REF!</v>
      </c>
      <c r="D42" s="252" t="e">
        <f>IF(ISBLANK(RiskRegister!#REF!),"",RiskRegister!#REF!)</f>
        <v>#REF!</v>
      </c>
      <c r="E42" s="253" t="e">
        <f>IF(ISBLANK(RiskRegister!#REF!),"",RiskRegister!#REF!)</f>
        <v>#REF!</v>
      </c>
      <c r="F42" s="253" t="e">
        <f>IF(ISBLANK(RiskRegister!#REF!),"",RiskRegister!#REF!)</f>
        <v>#REF!</v>
      </c>
      <c r="G42" s="254" t="str">
        <f t="shared" si="2"/>
        <v/>
      </c>
      <c r="H42" s="255" t="e">
        <f>IF(ISBLANK(RiskRegister!#REF!),"",RiskRegister!#REF!)</f>
        <v>#REF!</v>
      </c>
      <c r="I42" s="256" t="e">
        <f>IF(ISBLANK(RiskRegister!#REF!),"",RiskRegister!#REF!)</f>
        <v>#REF!</v>
      </c>
      <c r="J42" s="206"/>
      <c r="K42" s="206"/>
      <c r="L42" s="266"/>
      <c r="M42" s="276"/>
      <c r="N42" s="267"/>
      <c r="O42" s="267"/>
      <c r="P42" s="316" t="str">
        <f t="shared" si="1"/>
        <v/>
      </c>
      <c r="Q42" s="212"/>
    </row>
    <row r="43" spans="1:17" ht="30.6">
      <c r="A43" s="175">
        <v>38</v>
      </c>
      <c r="B43" s="250" t="e">
        <f>IF(ISBLANK(RiskRegister!#REF!),"",RiskRegister!#REF!)</f>
        <v>#REF!</v>
      </c>
      <c r="C43" s="251" t="e">
        <f>IF(ISBLANK(RiskRegister!#REF!),"",RiskRegister!#REF!)</f>
        <v>#REF!</v>
      </c>
      <c r="D43" s="252" t="e">
        <f>IF(ISBLANK(RiskRegister!#REF!),"",RiskRegister!#REF!)</f>
        <v>#REF!</v>
      </c>
      <c r="E43" s="253" t="e">
        <f>IF(ISBLANK(RiskRegister!#REF!),"",RiskRegister!#REF!)</f>
        <v>#REF!</v>
      </c>
      <c r="F43" s="253" t="e">
        <f>IF(ISBLANK(RiskRegister!#REF!),"",RiskRegister!#REF!)</f>
        <v>#REF!</v>
      </c>
      <c r="G43" s="254" t="str">
        <f t="shared" si="2"/>
        <v/>
      </c>
      <c r="H43" s="255" t="e">
        <f>IF(ISBLANK(RiskRegister!#REF!),"",RiskRegister!#REF!)</f>
        <v>#REF!</v>
      </c>
      <c r="I43" s="256" t="e">
        <f>IF(ISBLANK(RiskRegister!#REF!),"",RiskRegister!#REF!)</f>
        <v>#REF!</v>
      </c>
      <c r="J43" s="206"/>
      <c r="K43" s="206"/>
      <c r="L43" s="266"/>
      <c r="M43" s="276"/>
      <c r="N43" s="267"/>
      <c r="O43" s="267"/>
      <c r="P43" s="316" t="str">
        <f t="shared" si="1"/>
        <v/>
      </c>
      <c r="Q43" s="212"/>
    </row>
    <row r="44" spans="1:17" ht="30.6">
      <c r="A44" s="175">
        <v>39</v>
      </c>
      <c r="B44" s="250" t="e">
        <f>IF(ISBLANK(RiskRegister!#REF!),"",RiskRegister!#REF!)</f>
        <v>#REF!</v>
      </c>
      <c r="C44" s="251" t="e">
        <f>IF(ISBLANK(RiskRegister!#REF!),"",RiskRegister!#REF!)</f>
        <v>#REF!</v>
      </c>
      <c r="D44" s="252" t="e">
        <f>IF(ISBLANK(RiskRegister!#REF!),"",RiskRegister!#REF!)</f>
        <v>#REF!</v>
      </c>
      <c r="E44" s="253" t="e">
        <f>IF(ISBLANK(RiskRegister!#REF!),"",RiskRegister!#REF!)</f>
        <v>#REF!</v>
      </c>
      <c r="F44" s="253" t="e">
        <f>IF(ISBLANK(RiskRegister!#REF!),"",RiskRegister!#REF!)</f>
        <v>#REF!</v>
      </c>
      <c r="G44" s="254" t="str">
        <f t="shared" si="2"/>
        <v/>
      </c>
      <c r="H44" s="255" t="e">
        <f>IF(ISBLANK(RiskRegister!#REF!),"",RiskRegister!#REF!)</f>
        <v>#REF!</v>
      </c>
      <c r="I44" s="256" t="e">
        <f>IF(ISBLANK(RiskRegister!#REF!),"",RiskRegister!#REF!)</f>
        <v>#REF!</v>
      </c>
      <c r="J44" s="206"/>
      <c r="K44" s="206"/>
      <c r="L44" s="266"/>
      <c r="M44" s="276"/>
      <c r="N44" s="267"/>
      <c r="O44" s="267"/>
      <c r="P44" s="316" t="str">
        <f t="shared" si="1"/>
        <v/>
      </c>
      <c r="Q44" s="212"/>
    </row>
    <row r="45" spans="1:17" ht="30.6">
      <c r="A45" s="175">
        <v>40</v>
      </c>
      <c r="B45" s="250" t="e">
        <f>IF(ISBLANK(RiskRegister!#REF!),"",RiskRegister!#REF!)</f>
        <v>#REF!</v>
      </c>
      <c r="C45" s="251" t="e">
        <f>IF(ISBLANK(RiskRegister!#REF!),"",RiskRegister!#REF!)</f>
        <v>#REF!</v>
      </c>
      <c r="D45" s="252" t="e">
        <f>IF(ISBLANK(RiskRegister!#REF!),"",RiskRegister!#REF!)</f>
        <v>#REF!</v>
      </c>
      <c r="E45" s="253" t="e">
        <f>IF(ISBLANK(RiskRegister!#REF!),"",RiskRegister!#REF!)</f>
        <v>#REF!</v>
      </c>
      <c r="F45" s="253" t="e">
        <f>IF(ISBLANK(RiskRegister!#REF!),"",RiskRegister!#REF!)</f>
        <v>#REF!</v>
      </c>
      <c r="G45" s="254" t="str">
        <f t="shared" si="2"/>
        <v/>
      </c>
      <c r="H45" s="255" t="e">
        <f>IF(ISBLANK(RiskRegister!#REF!),"",RiskRegister!#REF!)</f>
        <v>#REF!</v>
      </c>
      <c r="I45" s="256" t="e">
        <f>IF(ISBLANK(RiskRegister!#REF!),"",RiskRegister!#REF!)</f>
        <v>#REF!</v>
      </c>
      <c r="J45" s="206"/>
      <c r="K45" s="206"/>
      <c r="L45" s="266"/>
      <c r="M45" s="276"/>
      <c r="N45" s="267"/>
      <c r="O45" s="267"/>
      <c r="P45" s="316" t="str">
        <f t="shared" si="1"/>
        <v/>
      </c>
      <c r="Q45" s="212"/>
    </row>
    <row r="46" spans="1:17" ht="30.6">
      <c r="A46" s="175">
        <v>41</v>
      </c>
      <c r="B46" s="250" t="e">
        <f>IF(ISBLANK(RiskRegister!#REF!),"",RiskRegister!#REF!)</f>
        <v>#REF!</v>
      </c>
      <c r="C46" s="251" t="e">
        <f>IF(ISBLANK(RiskRegister!#REF!),"",RiskRegister!#REF!)</f>
        <v>#REF!</v>
      </c>
      <c r="D46" s="252" t="e">
        <f>IF(ISBLANK(RiskRegister!#REF!),"",RiskRegister!#REF!)</f>
        <v>#REF!</v>
      </c>
      <c r="E46" s="253" t="e">
        <f>IF(ISBLANK(RiskRegister!#REF!),"",RiskRegister!#REF!)</f>
        <v>#REF!</v>
      </c>
      <c r="F46" s="253" t="e">
        <f>IF(ISBLANK(RiskRegister!#REF!),"",RiskRegister!#REF!)</f>
        <v>#REF!</v>
      </c>
      <c r="G46" s="254" t="str">
        <f t="shared" si="2"/>
        <v/>
      </c>
      <c r="H46" s="255" t="e">
        <f>IF(ISBLANK(RiskRegister!#REF!),"",RiskRegister!#REF!)</f>
        <v>#REF!</v>
      </c>
      <c r="I46" s="256" t="e">
        <f>IF(ISBLANK(RiskRegister!#REF!),"",RiskRegister!#REF!)</f>
        <v>#REF!</v>
      </c>
      <c r="J46" s="206"/>
      <c r="K46" s="206"/>
      <c r="L46" s="266"/>
      <c r="M46" s="276"/>
      <c r="N46" s="267"/>
      <c r="O46" s="267"/>
      <c r="P46" s="316" t="str">
        <f t="shared" si="1"/>
        <v/>
      </c>
      <c r="Q46" s="212"/>
    </row>
    <row r="47" spans="1:17" ht="30.6">
      <c r="A47" s="175">
        <v>42</v>
      </c>
      <c r="B47" s="250" t="e">
        <f>IF(ISBLANK(RiskRegister!#REF!),"",RiskRegister!#REF!)</f>
        <v>#REF!</v>
      </c>
      <c r="C47" s="251" t="e">
        <f>IF(ISBLANK(RiskRegister!#REF!),"",RiskRegister!#REF!)</f>
        <v>#REF!</v>
      </c>
      <c r="D47" s="252" t="e">
        <f>IF(ISBLANK(RiskRegister!#REF!),"",RiskRegister!#REF!)</f>
        <v>#REF!</v>
      </c>
      <c r="E47" s="253" t="e">
        <f>IF(ISBLANK(RiskRegister!#REF!),"",RiskRegister!#REF!)</f>
        <v>#REF!</v>
      </c>
      <c r="F47" s="253" t="e">
        <f>IF(ISBLANK(RiskRegister!#REF!),"",RiskRegister!#REF!)</f>
        <v>#REF!</v>
      </c>
      <c r="G47" s="254" t="str">
        <f t="shared" si="2"/>
        <v/>
      </c>
      <c r="H47" s="255" t="e">
        <f>IF(ISBLANK(RiskRegister!#REF!),"",RiskRegister!#REF!)</f>
        <v>#REF!</v>
      </c>
      <c r="I47" s="256" t="e">
        <f>IF(ISBLANK(RiskRegister!#REF!),"",RiskRegister!#REF!)</f>
        <v>#REF!</v>
      </c>
      <c r="J47" s="206"/>
      <c r="K47" s="206"/>
      <c r="L47" s="266"/>
      <c r="M47" s="276"/>
      <c r="N47" s="267"/>
      <c r="O47" s="267"/>
      <c r="P47" s="316" t="str">
        <f t="shared" si="1"/>
        <v/>
      </c>
      <c r="Q47" s="212"/>
    </row>
    <row r="48" spans="1:17" ht="30.6">
      <c r="A48" s="175">
        <v>43</v>
      </c>
      <c r="B48" s="250" t="e">
        <f>IF(ISBLANK(RiskRegister!#REF!),"",RiskRegister!#REF!)</f>
        <v>#REF!</v>
      </c>
      <c r="C48" s="251" t="e">
        <f>IF(ISBLANK(RiskRegister!#REF!),"",RiskRegister!#REF!)</f>
        <v>#REF!</v>
      </c>
      <c r="D48" s="252" t="e">
        <f>IF(ISBLANK(RiskRegister!#REF!),"",RiskRegister!#REF!)</f>
        <v>#REF!</v>
      </c>
      <c r="E48" s="253" t="e">
        <f>IF(ISBLANK(RiskRegister!#REF!),"",RiskRegister!#REF!)</f>
        <v>#REF!</v>
      </c>
      <c r="F48" s="253" t="e">
        <f>IF(ISBLANK(RiskRegister!#REF!),"",RiskRegister!#REF!)</f>
        <v>#REF!</v>
      </c>
      <c r="G48" s="254" t="str">
        <f t="shared" si="2"/>
        <v/>
      </c>
      <c r="H48" s="255" t="e">
        <f>IF(ISBLANK(RiskRegister!#REF!),"",RiskRegister!#REF!)</f>
        <v>#REF!</v>
      </c>
      <c r="I48" s="256" t="e">
        <f>IF(ISBLANK(RiskRegister!#REF!),"",RiskRegister!#REF!)</f>
        <v>#REF!</v>
      </c>
      <c r="J48" s="206"/>
      <c r="K48" s="206"/>
      <c r="L48" s="266"/>
      <c r="M48" s="276"/>
      <c r="N48" s="267"/>
      <c r="O48" s="267"/>
      <c r="P48" s="316" t="str">
        <f t="shared" si="1"/>
        <v/>
      </c>
      <c r="Q48" s="212"/>
    </row>
    <row r="49" spans="1:17" ht="30.6">
      <c r="A49" s="175">
        <v>44</v>
      </c>
      <c r="B49" s="250" t="e">
        <f>IF(ISBLANK(RiskRegister!#REF!),"",RiskRegister!#REF!)</f>
        <v>#REF!</v>
      </c>
      <c r="C49" s="251" t="e">
        <f>IF(ISBLANK(RiskRegister!#REF!),"",RiskRegister!#REF!)</f>
        <v>#REF!</v>
      </c>
      <c r="D49" s="252" t="e">
        <f>IF(ISBLANK(RiskRegister!#REF!),"",RiskRegister!#REF!)</f>
        <v>#REF!</v>
      </c>
      <c r="E49" s="253" t="e">
        <f>IF(ISBLANK(RiskRegister!#REF!),"",RiskRegister!#REF!)</f>
        <v>#REF!</v>
      </c>
      <c r="F49" s="253" t="e">
        <f>IF(ISBLANK(RiskRegister!#REF!),"",RiskRegister!#REF!)</f>
        <v>#REF!</v>
      </c>
      <c r="G49" s="254" t="str">
        <f t="shared" si="2"/>
        <v/>
      </c>
      <c r="H49" s="255" t="e">
        <f>IF(ISBLANK(RiskRegister!#REF!),"",RiskRegister!#REF!)</f>
        <v>#REF!</v>
      </c>
      <c r="I49" s="256" t="e">
        <f>IF(ISBLANK(RiskRegister!#REF!),"",RiskRegister!#REF!)</f>
        <v>#REF!</v>
      </c>
      <c r="J49" s="206"/>
      <c r="K49" s="206"/>
      <c r="L49" s="266"/>
      <c r="M49" s="276"/>
      <c r="N49" s="267"/>
      <c r="O49" s="267"/>
      <c r="P49" s="316" t="str">
        <f t="shared" si="1"/>
        <v/>
      </c>
      <c r="Q49" s="212"/>
    </row>
    <row r="50" spans="1:17" ht="30.6">
      <c r="A50" s="175">
        <v>45</v>
      </c>
      <c r="B50" s="250" t="e">
        <f>IF(ISBLANK(RiskRegister!#REF!),"",RiskRegister!#REF!)</f>
        <v>#REF!</v>
      </c>
      <c r="C50" s="251" t="e">
        <f>IF(ISBLANK(RiskRegister!#REF!),"",RiskRegister!#REF!)</f>
        <v>#REF!</v>
      </c>
      <c r="D50" s="252" t="e">
        <f>IF(ISBLANK(RiskRegister!#REF!),"",RiskRegister!#REF!)</f>
        <v>#REF!</v>
      </c>
      <c r="E50" s="253" t="e">
        <f>IF(ISBLANK(RiskRegister!#REF!),"",RiskRegister!#REF!)</f>
        <v>#REF!</v>
      </c>
      <c r="F50" s="253" t="e">
        <f>IF(ISBLANK(RiskRegister!#REF!),"",RiskRegister!#REF!)</f>
        <v>#REF!</v>
      </c>
      <c r="G50" s="254" t="str">
        <f t="shared" si="2"/>
        <v/>
      </c>
      <c r="H50" s="255" t="e">
        <f>IF(ISBLANK(RiskRegister!#REF!),"",RiskRegister!#REF!)</f>
        <v>#REF!</v>
      </c>
      <c r="I50" s="256" t="e">
        <f>IF(ISBLANK(RiskRegister!#REF!),"",RiskRegister!#REF!)</f>
        <v>#REF!</v>
      </c>
      <c r="J50" s="206"/>
      <c r="K50" s="206"/>
      <c r="L50" s="266"/>
      <c r="M50" s="276"/>
      <c r="N50" s="267"/>
      <c r="O50" s="267"/>
      <c r="P50" s="316" t="str">
        <f t="shared" si="1"/>
        <v/>
      </c>
      <c r="Q50" s="212"/>
    </row>
    <row r="51" spans="1:17" ht="30.6">
      <c r="A51" s="175">
        <v>46</v>
      </c>
      <c r="B51" s="250" t="e">
        <f>IF(ISBLANK(RiskRegister!#REF!),"",RiskRegister!#REF!)</f>
        <v>#REF!</v>
      </c>
      <c r="C51" s="251" t="e">
        <f>IF(ISBLANK(RiskRegister!#REF!),"",RiskRegister!#REF!)</f>
        <v>#REF!</v>
      </c>
      <c r="D51" s="252" t="e">
        <f>IF(ISBLANK(RiskRegister!#REF!),"",RiskRegister!#REF!)</f>
        <v>#REF!</v>
      </c>
      <c r="E51" s="253" t="e">
        <f>IF(ISBLANK(RiskRegister!#REF!),"",RiskRegister!#REF!)</f>
        <v>#REF!</v>
      </c>
      <c r="F51" s="253" t="e">
        <f>IF(ISBLANK(RiskRegister!#REF!),"",RiskRegister!#REF!)</f>
        <v>#REF!</v>
      </c>
      <c r="G51" s="254" t="str">
        <f t="shared" si="2"/>
        <v/>
      </c>
      <c r="H51" s="255" t="e">
        <f>IF(ISBLANK(RiskRegister!#REF!),"",RiskRegister!#REF!)</f>
        <v>#REF!</v>
      </c>
      <c r="I51" s="256" t="e">
        <f>IF(ISBLANK(RiskRegister!#REF!),"",RiskRegister!#REF!)</f>
        <v>#REF!</v>
      </c>
      <c r="J51" s="206"/>
      <c r="K51" s="206"/>
      <c r="L51" s="266"/>
      <c r="M51" s="276"/>
      <c r="N51" s="267"/>
      <c r="O51" s="267"/>
      <c r="P51" s="316" t="str">
        <f t="shared" si="1"/>
        <v/>
      </c>
      <c r="Q51" s="212"/>
    </row>
    <row r="52" spans="1:17" ht="30.6">
      <c r="A52" s="175">
        <v>47</v>
      </c>
      <c r="B52" s="250" t="e">
        <f>IF(ISBLANK(RiskRegister!#REF!),"",RiskRegister!#REF!)</f>
        <v>#REF!</v>
      </c>
      <c r="C52" s="251" t="e">
        <f>IF(ISBLANK(RiskRegister!#REF!),"",RiskRegister!#REF!)</f>
        <v>#REF!</v>
      </c>
      <c r="D52" s="252" t="e">
        <f>IF(ISBLANK(RiskRegister!#REF!),"",RiskRegister!#REF!)</f>
        <v>#REF!</v>
      </c>
      <c r="E52" s="253" t="e">
        <f>IF(ISBLANK(RiskRegister!#REF!),"",RiskRegister!#REF!)</f>
        <v>#REF!</v>
      </c>
      <c r="F52" s="253" t="e">
        <f>IF(ISBLANK(RiskRegister!#REF!),"",RiskRegister!#REF!)</f>
        <v>#REF!</v>
      </c>
      <c r="G52" s="254" t="str">
        <f t="shared" si="2"/>
        <v/>
      </c>
      <c r="H52" s="255" t="e">
        <f>IF(ISBLANK(RiskRegister!#REF!),"",RiskRegister!#REF!)</f>
        <v>#REF!</v>
      </c>
      <c r="I52" s="256" t="e">
        <f>IF(ISBLANK(RiskRegister!#REF!),"",RiskRegister!#REF!)</f>
        <v>#REF!</v>
      </c>
      <c r="J52" s="206"/>
      <c r="K52" s="206"/>
      <c r="L52" s="266"/>
      <c r="M52" s="276"/>
      <c r="N52" s="267"/>
      <c r="O52" s="267"/>
      <c r="P52" s="316" t="str">
        <f t="shared" si="1"/>
        <v/>
      </c>
      <c r="Q52" s="212"/>
    </row>
    <row r="53" spans="1:17" ht="30.6">
      <c r="A53" s="175">
        <v>48</v>
      </c>
      <c r="B53" s="250" t="e">
        <f>IF(ISBLANK(RiskRegister!#REF!),"",RiskRegister!#REF!)</f>
        <v>#REF!</v>
      </c>
      <c r="C53" s="251" t="e">
        <f>IF(ISBLANK(RiskRegister!#REF!),"",RiskRegister!#REF!)</f>
        <v>#REF!</v>
      </c>
      <c r="D53" s="252" t="e">
        <f>IF(ISBLANK(RiskRegister!#REF!),"",RiskRegister!#REF!)</f>
        <v>#REF!</v>
      </c>
      <c r="E53" s="253" t="e">
        <f>IF(ISBLANK(RiskRegister!#REF!),"",RiskRegister!#REF!)</f>
        <v>#REF!</v>
      </c>
      <c r="F53" s="253" t="e">
        <f>IF(ISBLANK(RiskRegister!#REF!),"",RiskRegister!#REF!)</f>
        <v>#REF!</v>
      </c>
      <c r="G53" s="254" t="str">
        <f t="shared" si="2"/>
        <v/>
      </c>
      <c r="H53" s="255" t="e">
        <f>IF(ISBLANK(RiskRegister!#REF!),"",RiskRegister!#REF!)</f>
        <v>#REF!</v>
      </c>
      <c r="I53" s="256" t="e">
        <f>IF(ISBLANK(RiskRegister!#REF!),"",RiskRegister!#REF!)</f>
        <v>#REF!</v>
      </c>
      <c r="J53" s="206"/>
      <c r="K53" s="206"/>
      <c r="L53" s="266"/>
      <c r="M53" s="276"/>
      <c r="N53" s="267"/>
      <c r="O53" s="267"/>
      <c r="P53" s="316" t="str">
        <f t="shared" si="1"/>
        <v/>
      </c>
      <c r="Q53" s="212"/>
    </row>
    <row r="54" spans="1:17" ht="30.6">
      <c r="A54" s="175">
        <v>49</v>
      </c>
      <c r="B54" s="250" t="e">
        <f>IF(ISBLANK(RiskRegister!#REF!),"",RiskRegister!#REF!)</f>
        <v>#REF!</v>
      </c>
      <c r="C54" s="251" t="e">
        <f>IF(ISBLANK(RiskRegister!#REF!),"",RiskRegister!#REF!)</f>
        <v>#REF!</v>
      </c>
      <c r="D54" s="252" t="e">
        <f>IF(ISBLANK(RiskRegister!#REF!),"",RiskRegister!#REF!)</f>
        <v>#REF!</v>
      </c>
      <c r="E54" s="253" t="e">
        <f>IF(ISBLANK(RiskRegister!#REF!),"",RiskRegister!#REF!)</f>
        <v>#REF!</v>
      </c>
      <c r="F54" s="253" t="e">
        <f>IF(ISBLANK(RiskRegister!#REF!),"",RiskRegister!#REF!)</f>
        <v>#REF!</v>
      </c>
      <c r="G54" s="254" t="str">
        <f t="shared" si="2"/>
        <v/>
      </c>
      <c r="H54" s="255" t="e">
        <f>IF(ISBLANK(RiskRegister!#REF!),"",RiskRegister!#REF!)</f>
        <v>#REF!</v>
      </c>
      <c r="I54" s="256" t="e">
        <f>IF(ISBLANK(RiskRegister!#REF!),"",RiskRegister!#REF!)</f>
        <v>#REF!</v>
      </c>
      <c r="J54" s="206"/>
      <c r="K54" s="206"/>
      <c r="L54" s="266"/>
      <c r="M54" s="276"/>
      <c r="N54" s="267"/>
      <c r="O54" s="267"/>
      <c r="P54" s="316" t="str">
        <f t="shared" si="1"/>
        <v/>
      </c>
      <c r="Q54" s="212"/>
    </row>
    <row r="55" spans="1:17" ht="30.6">
      <c r="A55" s="175">
        <v>50</v>
      </c>
      <c r="B55" s="250" t="e">
        <f>IF(ISBLANK(RiskRegister!#REF!),"",RiskRegister!#REF!)</f>
        <v>#REF!</v>
      </c>
      <c r="C55" s="251" t="e">
        <f>IF(ISBLANK(RiskRegister!#REF!),"",RiskRegister!#REF!)</f>
        <v>#REF!</v>
      </c>
      <c r="D55" s="252" t="e">
        <f>IF(ISBLANK(RiskRegister!#REF!),"",RiskRegister!#REF!)</f>
        <v>#REF!</v>
      </c>
      <c r="E55" s="253" t="e">
        <f>IF(ISBLANK(RiskRegister!#REF!),"",RiskRegister!#REF!)</f>
        <v>#REF!</v>
      </c>
      <c r="F55" s="253" t="e">
        <f>IF(ISBLANK(RiskRegister!#REF!),"",RiskRegister!#REF!)</f>
        <v>#REF!</v>
      </c>
      <c r="G55" s="254" t="str">
        <f t="shared" si="2"/>
        <v/>
      </c>
      <c r="H55" s="255" t="e">
        <f>IF(ISBLANK(RiskRegister!#REF!),"",RiskRegister!#REF!)</f>
        <v>#REF!</v>
      </c>
      <c r="I55" s="256" t="e">
        <f>IF(ISBLANK(RiskRegister!#REF!),"",RiskRegister!#REF!)</f>
        <v>#REF!</v>
      </c>
      <c r="J55" s="206"/>
      <c r="K55" s="206"/>
      <c r="L55" s="266"/>
      <c r="M55" s="276"/>
      <c r="N55" s="267"/>
      <c r="O55" s="267"/>
      <c r="P55" s="316" t="str">
        <f t="shared" si="1"/>
        <v/>
      </c>
      <c r="Q55" s="212"/>
    </row>
    <row r="56" spans="1:17" ht="30.6">
      <c r="A56" s="175">
        <v>51</v>
      </c>
      <c r="B56" s="250" t="e">
        <f>IF(ISBLANK(RiskRegister!#REF!),"",RiskRegister!#REF!)</f>
        <v>#REF!</v>
      </c>
      <c r="C56" s="251" t="e">
        <f>IF(ISBLANK(RiskRegister!#REF!),"",RiskRegister!#REF!)</f>
        <v>#REF!</v>
      </c>
      <c r="D56" s="252" t="e">
        <f>IF(ISBLANK(RiskRegister!#REF!),"",RiskRegister!#REF!)</f>
        <v>#REF!</v>
      </c>
      <c r="E56" s="253" t="e">
        <f>IF(ISBLANK(RiskRegister!#REF!),"",RiskRegister!#REF!)</f>
        <v>#REF!</v>
      </c>
      <c r="F56" s="253" t="e">
        <f>IF(ISBLANK(RiskRegister!#REF!),"",RiskRegister!#REF!)</f>
        <v>#REF!</v>
      </c>
      <c r="G56" s="254" t="str">
        <f t="shared" si="2"/>
        <v/>
      </c>
      <c r="H56" s="255" t="e">
        <f>IF(ISBLANK(RiskRegister!#REF!),"",RiskRegister!#REF!)</f>
        <v>#REF!</v>
      </c>
      <c r="I56" s="256" t="e">
        <f>IF(ISBLANK(RiskRegister!#REF!),"",RiskRegister!#REF!)</f>
        <v>#REF!</v>
      </c>
      <c r="J56" s="206"/>
      <c r="K56" s="206"/>
      <c r="L56" s="266"/>
      <c r="M56" s="276"/>
      <c r="N56" s="267"/>
      <c r="O56" s="267"/>
      <c r="P56" s="316" t="str">
        <f t="shared" si="1"/>
        <v/>
      </c>
      <c r="Q56" s="212"/>
    </row>
    <row r="57" spans="1:17" ht="30.6">
      <c r="A57" s="175">
        <v>52</v>
      </c>
      <c r="B57" s="250" t="e">
        <f>IF(ISBLANK(RiskRegister!#REF!),"",RiskRegister!#REF!)</f>
        <v>#REF!</v>
      </c>
      <c r="C57" s="251" t="e">
        <f>IF(ISBLANK(RiskRegister!#REF!),"",RiskRegister!#REF!)</f>
        <v>#REF!</v>
      </c>
      <c r="D57" s="252" t="e">
        <f>IF(ISBLANK(RiskRegister!#REF!),"",RiskRegister!#REF!)</f>
        <v>#REF!</v>
      </c>
      <c r="E57" s="253" t="e">
        <f>IF(ISBLANK(RiskRegister!#REF!),"",RiskRegister!#REF!)</f>
        <v>#REF!</v>
      </c>
      <c r="F57" s="253" t="e">
        <f>IF(ISBLANK(RiskRegister!#REF!),"",RiskRegister!#REF!)</f>
        <v>#REF!</v>
      </c>
      <c r="G57" s="254" t="str">
        <f t="shared" si="2"/>
        <v/>
      </c>
      <c r="H57" s="255" t="e">
        <f>IF(ISBLANK(RiskRegister!#REF!),"",RiskRegister!#REF!)</f>
        <v>#REF!</v>
      </c>
      <c r="I57" s="256" t="e">
        <f>IF(ISBLANK(RiskRegister!#REF!),"",RiskRegister!#REF!)</f>
        <v>#REF!</v>
      </c>
      <c r="J57" s="206"/>
      <c r="K57" s="206"/>
      <c r="L57" s="266"/>
      <c r="M57" s="276"/>
      <c r="N57" s="267"/>
      <c r="O57" s="267"/>
      <c r="P57" s="316" t="str">
        <f t="shared" si="1"/>
        <v/>
      </c>
      <c r="Q57" s="212"/>
    </row>
    <row r="58" spans="1:17" ht="30.6">
      <c r="A58" s="175">
        <v>53</v>
      </c>
      <c r="B58" s="250" t="e">
        <f>IF(ISBLANK(RiskRegister!#REF!),"",RiskRegister!#REF!)</f>
        <v>#REF!</v>
      </c>
      <c r="C58" s="251" t="e">
        <f>IF(ISBLANK(RiskRegister!#REF!),"",RiskRegister!#REF!)</f>
        <v>#REF!</v>
      </c>
      <c r="D58" s="252" t="e">
        <f>IF(ISBLANK(RiskRegister!#REF!),"",RiskRegister!#REF!)</f>
        <v>#REF!</v>
      </c>
      <c r="E58" s="253" t="e">
        <f>IF(ISBLANK(RiskRegister!#REF!),"",RiskRegister!#REF!)</f>
        <v>#REF!</v>
      </c>
      <c r="F58" s="253" t="e">
        <f>IF(ISBLANK(RiskRegister!#REF!),"",RiskRegister!#REF!)</f>
        <v>#REF!</v>
      </c>
      <c r="G58" s="254" t="str">
        <f t="shared" si="2"/>
        <v/>
      </c>
      <c r="H58" s="255" t="e">
        <f>IF(ISBLANK(RiskRegister!#REF!),"",RiskRegister!#REF!)</f>
        <v>#REF!</v>
      </c>
      <c r="I58" s="256" t="e">
        <f>IF(ISBLANK(RiskRegister!#REF!),"",RiskRegister!#REF!)</f>
        <v>#REF!</v>
      </c>
      <c r="J58" s="206"/>
      <c r="K58" s="206"/>
      <c r="L58" s="266"/>
      <c r="M58" s="276"/>
      <c r="N58" s="267"/>
      <c r="O58" s="267"/>
      <c r="P58" s="316" t="str">
        <f t="shared" si="1"/>
        <v/>
      </c>
      <c r="Q58" s="212"/>
    </row>
    <row r="59" spans="1:17" ht="30.6">
      <c r="A59" s="175">
        <v>54</v>
      </c>
      <c r="B59" s="250" t="e">
        <f>IF(ISBLANK(RiskRegister!#REF!),"",RiskRegister!#REF!)</f>
        <v>#REF!</v>
      </c>
      <c r="C59" s="251" t="e">
        <f>IF(ISBLANK(RiskRegister!#REF!),"",RiskRegister!#REF!)</f>
        <v>#REF!</v>
      </c>
      <c r="D59" s="252" t="e">
        <f>IF(ISBLANK(RiskRegister!#REF!),"",RiskRegister!#REF!)</f>
        <v>#REF!</v>
      </c>
      <c r="E59" s="253" t="e">
        <f>IF(ISBLANK(RiskRegister!#REF!),"",RiskRegister!#REF!)</f>
        <v>#REF!</v>
      </c>
      <c r="F59" s="253" t="e">
        <f>IF(ISBLANK(RiskRegister!#REF!),"",RiskRegister!#REF!)</f>
        <v>#REF!</v>
      </c>
      <c r="G59" s="254" t="str">
        <f t="shared" si="2"/>
        <v/>
      </c>
      <c r="H59" s="255" t="e">
        <f>IF(ISBLANK(RiskRegister!#REF!),"",RiskRegister!#REF!)</f>
        <v>#REF!</v>
      </c>
      <c r="I59" s="256" t="e">
        <f>IF(ISBLANK(RiskRegister!#REF!),"",RiskRegister!#REF!)</f>
        <v>#REF!</v>
      </c>
      <c r="J59" s="206"/>
      <c r="K59" s="206"/>
      <c r="L59" s="266"/>
      <c r="M59" s="276"/>
      <c r="N59" s="267"/>
      <c r="O59" s="267"/>
      <c r="P59" s="316" t="str">
        <f t="shared" si="1"/>
        <v/>
      </c>
      <c r="Q59" s="212"/>
    </row>
    <row r="60" spans="1:17" ht="30.6">
      <c r="A60" s="175">
        <v>55</v>
      </c>
      <c r="B60" s="250" t="e">
        <f>IF(ISBLANK(RiskRegister!#REF!),"",RiskRegister!#REF!)</f>
        <v>#REF!</v>
      </c>
      <c r="C60" s="251" t="e">
        <f>IF(ISBLANK(RiskRegister!#REF!),"",RiskRegister!#REF!)</f>
        <v>#REF!</v>
      </c>
      <c r="D60" s="252" t="e">
        <f>IF(ISBLANK(RiskRegister!#REF!),"",RiskRegister!#REF!)</f>
        <v>#REF!</v>
      </c>
      <c r="E60" s="253" t="e">
        <f>IF(ISBLANK(RiskRegister!#REF!),"",RiskRegister!#REF!)</f>
        <v>#REF!</v>
      </c>
      <c r="F60" s="253" t="e">
        <f>IF(ISBLANK(RiskRegister!#REF!),"",RiskRegister!#REF!)</f>
        <v>#REF!</v>
      </c>
      <c r="G60" s="254" t="str">
        <f t="shared" si="2"/>
        <v/>
      </c>
      <c r="H60" s="255" t="e">
        <f>IF(ISBLANK(RiskRegister!#REF!),"",RiskRegister!#REF!)</f>
        <v>#REF!</v>
      </c>
      <c r="I60" s="256" t="e">
        <f>IF(ISBLANK(RiskRegister!#REF!),"",RiskRegister!#REF!)</f>
        <v>#REF!</v>
      </c>
      <c r="J60" s="206"/>
      <c r="K60" s="206"/>
      <c r="L60" s="266"/>
      <c r="M60" s="276"/>
      <c r="N60" s="267"/>
      <c r="O60" s="267"/>
      <c r="P60" s="316" t="str">
        <f t="shared" si="1"/>
        <v/>
      </c>
      <c r="Q60" s="212"/>
    </row>
    <row r="61" spans="1:17" ht="30.6">
      <c r="A61" s="175">
        <v>56</v>
      </c>
      <c r="B61" s="250" t="e">
        <f>IF(ISBLANK(RiskRegister!#REF!),"",RiskRegister!#REF!)</f>
        <v>#REF!</v>
      </c>
      <c r="C61" s="251" t="e">
        <f>IF(ISBLANK(RiskRegister!#REF!),"",RiskRegister!#REF!)</f>
        <v>#REF!</v>
      </c>
      <c r="D61" s="252" t="e">
        <f>IF(ISBLANK(RiskRegister!#REF!),"",RiskRegister!#REF!)</f>
        <v>#REF!</v>
      </c>
      <c r="E61" s="253" t="e">
        <f>IF(ISBLANK(RiskRegister!#REF!),"",RiskRegister!#REF!)</f>
        <v>#REF!</v>
      </c>
      <c r="F61" s="253" t="e">
        <f>IF(ISBLANK(RiskRegister!#REF!),"",RiskRegister!#REF!)</f>
        <v>#REF!</v>
      </c>
      <c r="G61" s="254" t="str">
        <f t="shared" si="2"/>
        <v/>
      </c>
      <c r="H61" s="255" t="e">
        <f>IF(ISBLANK(RiskRegister!#REF!),"",RiskRegister!#REF!)</f>
        <v>#REF!</v>
      </c>
      <c r="I61" s="256" t="e">
        <f>IF(ISBLANK(RiskRegister!#REF!),"",RiskRegister!#REF!)</f>
        <v>#REF!</v>
      </c>
      <c r="J61" s="206"/>
      <c r="K61" s="206"/>
      <c r="L61" s="266"/>
      <c r="M61" s="276"/>
      <c r="N61" s="267"/>
      <c r="O61" s="267"/>
      <c r="P61" s="316" t="str">
        <f t="shared" si="1"/>
        <v/>
      </c>
      <c r="Q61" s="212"/>
    </row>
    <row r="62" spans="1:17" ht="30.6">
      <c r="A62" s="175">
        <v>57</v>
      </c>
      <c r="B62" s="250" t="e">
        <f>IF(ISBLANK(RiskRegister!#REF!),"",RiskRegister!#REF!)</f>
        <v>#REF!</v>
      </c>
      <c r="C62" s="251" t="e">
        <f>IF(ISBLANK(RiskRegister!#REF!),"",RiskRegister!#REF!)</f>
        <v>#REF!</v>
      </c>
      <c r="D62" s="252" t="e">
        <f>IF(ISBLANK(RiskRegister!#REF!),"",RiskRegister!#REF!)</f>
        <v>#REF!</v>
      </c>
      <c r="E62" s="253" t="e">
        <f>IF(ISBLANK(RiskRegister!#REF!),"",RiskRegister!#REF!)</f>
        <v>#REF!</v>
      </c>
      <c r="F62" s="253" t="e">
        <f>IF(ISBLANK(RiskRegister!#REF!),"",RiskRegister!#REF!)</f>
        <v>#REF!</v>
      </c>
      <c r="G62" s="254" t="str">
        <f t="shared" si="2"/>
        <v/>
      </c>
      <c r="H62" s="255" t="e">
        <f>IF(ISBLANK(RiskRegister!#REF!),"",RiskRegister!#REF!)</f>
        <v>#REF!</v>
      </c>
      <c r="I62" s="256" t="e">
        <f>IF(ISBLANK(RiskRegister!#REF!),"",RiskRegister!#REF!)</f>
        <v>#REF!</v>
      </c>
      <c r="J62" s="206"/>
      <c r="K62" s="206"/>
      <c r="L62" s="266"/>
      <c r="M62" s="276"/>
      <c r="N62" s="267"/>
      <c r="O62" s="267"/>
      <c r="P62" s="316" t="str">
        <f t="shared" si="1"/>
        <v/>
      </c>
      <c r="Q62" s="212"/>
    </row>
    <row r="63" spans="1:17" ht="30.6">
      <c r="A63" s="175">
        <v>58</v>
      </c>
      <c r="B63" s="250" t="e">
        <f>IF(ISBLANK(RiskRegister!#REF!),"",RiskRegister!#REF!)</f>
        <v>#REF!</v>
      </c>
      <c r="C63" s="251" t="e">
        <f>IF(ISBLANK(RiskRegister!#REF!),"",RiskRegister!#REF!)</f>
        <v>#REF!</v>
      </c>
      <c r="D63" s="252" t="e">
        <f>IF(ISBLANK(RiskRegister!#REF!),"",RiskRegister!#REF!)</f>
        <v>#REF!</v>
      </c>
      <c r="E63" s="253" t="e">
        <f>IF(ISBLANK(RiskRegister!#REF!),"",RiskRegister!#REF!)</f>
        <v>#REF!</v>
      </c>
      <c r="F63" s="253" t="e">
        <f>IF(ISBLANK(RiskRegister!#REF!),"",RiskRegister!#REF!)</f>
        <v>#REF!</v>
      </c>
      <c r="G63" s="254" t="str">
        <f t="shared" si="2"/>
        <v/>
      </c>
      <c r="H63" s="255" t="e">
        <f>IF(ISBLANK(RiskRegister!#REF!),"",RiskRegister!#REF!)</f>
        <v>#REF!</v>
      </c>
      <c r="I63" s="256" t="e">
        <f>IF(ISBLANK(RiskRegister!#REF!),"",RiskRegister!#REF!)</f>
        <v>#REF!</v>
      </c>
      <c r="J63" s="206"/>
      <c r="K63" s="206"/>
      <c r="L63" s="266"/>
      <c r="M63" s="276"/>
      <c r="N63" s="267"/>
      <c r="O63" s="267"/>
      <c r="P63" s="316" t="str">
        <f t="shared" si="1"/>
        <v/>
      </c>
      <c r="Q63" s="212"/>
    </row>
    <row r="64" spans="1:17" ht="30.6">
      <c r="A64" s="175">
        <v>59</v>
      </c>
      <c r="B64" s="250" t="e">
        <f>IF(ISBLANK(RiskRegister!#REF!),"",RiskRegister!#REF!)</f>
        <v>#REF!</v>
      </c>
      <c r="C64" s="251" t="e">
        <f>IF(ISBLANK(RiskRegister!#REF!),"",RiskRegister!#REF!)</f>
        <v>#REF!</v>
      </c>
      <c r="D64" s="252" t="e">
        <f>IF(ISBLANK(RiskRegister!#REF!),"",RiskRegister!#REF!)</f>
        <v>#REF!</v>
      </c>
      <c r="E64" s="253" t="e">
        <f>IF(ISBLANK(RiskRegister!#REF!),"",RiskRegister!#REF!)</f>
        <v>#REF!</v>
      </c>
      <c r="F64" s="253" t="e">
        <f>IF(ISBLANK(RiskRegister!#REF!),"",RiskRegister!#REF!)</f>
        <v>#REF!</v>
      </c>
      <c r="G64" s="254" t="str">
        <f t="shared" si="2"/>
        <v/>
      </c>
      <c r="H64" s="255" t="e">
        <f>IF(ISBLANK(RiskRegister!#REF!),"",RiskRegister!#REF!)</f>
        <v>#REF!</v>
      </c>
      <c r="I64" s="256" t="e">
        <f>IF(ISBLANK(RiskRegister!#REF!),"",RiskRegister!#REF!)</f>
        <v>#REF!</v>
      </c>
      <c r="J64" s="206"/>
      <c r="K64" s="206"/>
      <c r="L64" s="266"/>
      <c r="M64" s="276"/>
      <c r="N64" s="267"/>
      <c r="O64" s="267"/>
      <c r="P64" s="316" t="str">
        <f t="shared" si="1"/>
        <v/>
      </c>
      <c r="Q64" s="212"/>
    </row>
    <row r="65" spans="1:17" ht="30.6">
      <c r="A65" s="175">
        <v>60</v>
      </c>
      <c r="B65" s="250" t="e">
        <f>IF(ISBLANK(RiskRegister!#REF!),"",RiskRegister!#REF!)</f>
        <v>#REF!</v>
      </c>
      <c r="C65" s="251" t="e">
        <f>IF(ISBLANK(RiskRegister!#REF!),"",RiskRegister!#REF!)</f>
        <v>#REF!</v>
      </c>
      <c r="D65" s="252" t="e">
        <f>IF(ISBLANK(RiskRegister!#REF!),"",RiskRegister!#REF!)</f>
        <v>#REF!</v>
      </c>
      <c r="E65" s="253" t="e">
        <f>IF(ISBLANK(RiskRegister!#REF!),"",RiskRegister!#REF!)</f>
        <v>#REF!</v>
      </c>
      <c r="F65" s="253" t="e">
        <f>IF(ISBLANK(RiskRegister!#REF!),"",RiskRegister!#REF!)</f>
        <v>#REF!</v>
      </c>
      <c r="G65" s="254" t="str">
        <f t="shared" si="2"/>
        <v/>
      </c>
      <c r="H65" s="255" t="e">
        <f>IF(ISBLANK(RiskRegister!#REF!),"",RiskRegister!#REF!)</f>
        <v>#REF!</v>
      </c>
      <c r="I65" s="256" t="e">
        <f>IF(ISBLANK(RiskRegister!#REF!),"",RiskRegister!#REF!)</f>
        <v>#REF!</v>
      </c>
      <c r="J65" s="206"/>
      <c r="K65" s="206"/>
      <c r="L65" s="266"/>
      <c r="M65" s="276"/>
      <c r="N65" s="267"/>
      <c r="O65" s="267"/>
      <c r="P65" s="316" t="str">
        <f t="shared" si="1"/>
        <v/>
      </c>
      <c r="Q65" s="212"/>
    </row>
    <row r="66" spans="1:17" ht="30.6">
      <c r="A66" s="175">
        <v>61</v>
      </c>
      <c r="B66" s="250" t="e">
        <f>IF(ISBLANK(RiskRegister!#REF!),"",RiskRegister!#REF!)</f>
        <v>#REF!</v>
      </c>
      <c r="C66" s="251" t="e">
        <f>IF(ISBLANK(RiskRegister!#REF!),"",RiskRegister!#REF!)</f>
        <v>#REF!</v>
      </c>
      <c r="D66" s="252" t="e">
        <f>IF(ISBLANK(RiskRegister!#REF!),"",RiskRegister!#REF!)</f>
        <v>#REF!</v>
      </c>
      <c r="E66" s="253" t="e">
        <f>IF(ISBLANK(RiskRegister!#REF!),"",RiskRegister!#REF!)</f>
        <v>#REF!</v>
      </c>
      <c r="F66" s="253" t="e">
        <f>IF(ISBLANK(RiskRegister!#REF!),"",RiskRegister!#REF!)</f>
        <v>#REF!</v>
      </c>
      <c r="G66" s="254" t="str">
        <f t="shared" si="2"/>
        <v/>
      </c>
      <c r="H66" s="255" t="e">
        <f>IF(ISBLANK(RiskRegister!#REF!),"",RiskRegister!#REF!)</f>
        <v>#REF!</v>
      </c>
      <c r="I66" s="256" t="e">
        <f>IF(ISBLANK(RiskRegister!#REF!),"",RiskRegister!#REF!)</f>
        <v>#REF!</v>
      </c>
      <c r="J66" s="206"/>
      <c r="K66" s="206"/>
      <c r="L66" s="266"/>
      <c r="M66" s="276"/>
      <c r="N66" s="267"/>
      <c r="O66" s="267"/>
      <c r="P66" s="316" t="str">
        <f t="shared" si="1"/>
        <v/>
      </c>
      <c r="Q66" s="212"/>
    </row>
    <row r="67" spans="1:17" ht="30.6">
      <c r="A67" s="175">
        <v>62</v>
      </c>
      <c r="B67" s="250" t="e">
        <f>IF(ISBLANK(RiskRegister!#REF!),"",RiskRegister!#REF!)</f>
        <v>#REF!</v>
      </c>
      <c r="C67" s="251" t="e">
        <f>IF(ISBLANK(RiskRegister!#REF!),"",RiskRegister!#REF!)</f>
        <v>#REF!</v>
      </c>
      <c r="D67" s="252" t="e">
        <f>IF(ISBLANK(RiskRegister!#REF!),"",RiskRegister!#REF!)</f>
        <v>#REF!</v>
      </c>
      <c r="E67" s="253" t="e">
        <f>IF(ISBLANK(RiskRegister!#REF!),"",RiskRegister!#REF!)</f>
        <v>#REF!</v>
      </c>
      <c r="F67" s="253" t="e">
        <f>IF(ISBLANK(RiskRegister!#REF!),"",RiskRegister!#REF!)</f>
        <v>#REF!</v>
      </c>
      <c r="G67" s="254" t="str">
        <f t="shared" si="2"/>
        <v/>
      </c>
      <c r="H67" s="255" t="e">
        <f>IF(ISBLANK(RiskRegister!#REF!),"",RiskRegister!#REF!)</f>
        <v>#REF!</v>
      </c>
      <c r="I67" s="256" t="e">
        <f>IF(ISBLANK(RiskRegister!#REF!),"",RiskRegister!#REF!)</f>
        <v>#REF!</v>
      </c>
      <c r="J67" s="206"/>
      <c r="K67" s="206"/>
      <c r="L67" s="266"/>
      <c r="M67" s="276"/>
      <c r="N67" s="265"/>
      <c r="O67" s="265"/>
      <c r="P67" s="316" t="str">
        <f t="shared" si="1"/>
        <v/>
      </c>
      <c r="Q67" s="212"/>
    </row>
    <row r="68" spans="1:17" ht="30.6">
      <c r="A68" s="175">
        <v>63</v>
      </c>
      <c r="B68" s="250" t="e">
        <f>IF(ISBLANK(RiskRegister!#REF!),"",RiskRegister!#REF!)</f>
        <v>#REF!</v>
      </c>
      <c r="C68" s="251" t="e">
        <f>IF(ISBLANK(RiskRegister!#REF!),"",RiskRegister!#REF!)</f>
        <v>#REF!</v>
      </c>
      <c r="D68" s="252" t="e">
        <f>IF(ISBLANK(RiskRegister!#REF!),"",RiskRegister!#REF!)</f>
        <v>#REF!</v>
      </c>
      <c r="E68" s="253" t="e">
        <f>IF(ISBLANK(RiskRegister!#REF!),"",RiskRegister!#REF!)</f>
        <v>#REF!</v>
      </c>
      <c r="F68" s="253" t="e">
        <f>IF(ISBLANK(RiskRegister!#REF!),"",RiskRegister!#REF!)</f>
        <v>#REF!</v>
      </c>
      <c r="G68" s="254" t="str">
        <f t="shared" si="2"/>
        <v/>
      </c>
      <c r="H68" s="255" t="e">
        <f>IF(ISBLANK(RiskRegister!#REF!),"",RiskRegister!#REF!)</f>
        <v>#REF!</v>
      </c>
      <c r="I68" s="256" t="e">
        <f>IF(ISBLANK(RiskRegister!#REF!),"",RiskRegister!#REF!)</f>
        <v>#REF!</v>
      </c>
      <c r="J68" s="206"/>
      <c r="K68" s="206"/>
      <c r="L68" s="266"/>
      <c r="M68" s="276"/>
      <c r="N68" s="265"/>
      <c r="O68" s="265"/>
      <c r="P68" s="316" t="str">
        <f t="shared" si="1"/>
        <v/>
      </c>
      <c r="Q68" s="212"/>
    </row>
    <row r="69" spans="1:17" ht="30.6">
      <c r="A69" s="175">
        <v>64</v>
      </c>
      <c r="B69" s="250" t="e">
        <f>IF(ISBLANK(RiskRegister!#REF!),"",RiskRegister!#REF!)</f>
        <v>#REF!</v>
      </c>
      <c r="C69" s="251" t="e">
        <f>IF(ISBLANK(RiskRegister!#REF!),"",RiskRegister!#REF!)</f>
        <v>#REF!</v>
      </c>
      <c r="D69" s="252" t="e">
        <f>IF(ISBLANK(RiskRegister!#REF!),"",RiskRegister!#REF!)</f>
        <v>#REF!</v>
      </c>
      <c r="E69" s="253" t="e">
        <f>IF(ISBLANK(RiskRegister!#REF!),"",RiskRegister!#REF!)</f>
        <v>#REF!</v>
      </c>
      <c r="F69" s="253" t="e">
        <f>IF(ISBLANK(RiskRegister!#REF!),"",RiskRegister!#REF!)</f>
        <v>#REF!</v>
      </c>
      <c r="G69" s="254" t="str">
        <f t="shared" si="2"/>
        <v/>
      </c>
      <c r="H69" s="255" t="e">
        <f>IF(ISBLANK(RiskRegister!#REF!),"",RiskRegister!#REF!)</f>
        <v>#REF!</v>
      </c>
      <c r="I69" s="256" t="e">
        <f>IF(ISBLANK(RiskRegister!#REF!),"",RiskRegister!#REF!)</f>
        <v>#REF!</v>
      </c>
      <c r="J69" s="206"/>
      <c r="K69" s="206"/>
      <c r="L69" s="266"/>
      <c r="M69" s="276"/>
      <c r="N69" s="265"/>
      <c r="O69" s="265"/>
      <c r="P69" s="316" t="str">
        <f t="shared" si="1"/>
        <v/>
      </c>
      <c r="Q69" s="212"/>
    </row>
    <row r="70" spans="1:17" ht="30.6">
      <c r="A70" s="175">
        <v>65</v>
      </c>
      <c r="B70" s="250" t="e">
        <f>IF(ISBLANK(RiskRegister!#REF!),"",RiskRegister!#REF!)</f>
        <v>#REF!</v>
      </c>
      <c r="C70" s="251" t="e">
        <f>IF(ISBLANK(RiskRegister!#REF!),"",RiskRegister!#REF!)</f>
        <v>#REF!</v>
      </c>
      <c r="D70" s="252" t="e">
        <f>IF(ISBLANK(RiskRegister!#REF!),"",RiskRegister!#REF!)</f>
        <v>#REF!</v>
      </c>
      <c r="E70" s="253" t="e">
        <f>IF(ISBLANK(RiskRegister!#REF!),"",RiskRegister!#REF!)</f>
        <v>#REF!</v>
      </c>
      <c r="F70" s="253" t="e">
        <f>IF(ISBLANK(RiskRegister!#REF!),"",RiskRegister!#REF!)</f>
        <v>#REF!</v>
      </c>
      <c r="G70" s="254" t="str">
        <f t="shared" si="2"/>
        <v/>
      </c>
      <c r="H70" s="255" t="e">
        <f>IF(ISBLANK(RiskRegister!#REF!),"",RiskRegister!#REF!)</f>
        <v>#REF!</v>
      </c>
      <c r="I70" s="256" t="e">
        <f>IF(ISBLANK(RiskRegister!#REF!),"",RiskRegister!#REF!)</f>
        <v>#REF!</v>
      </c>
      <c r="J70" s="206"/>
      <c r="K70" s="206"/>
      <c r="L70" s="266"/>
      <c r="M70" s="276"/>
      <c r="N70" s="265"/>
      <c r="O70" s="265"/>
      <c r="P70" s="316" t="str">
        <f t="shared" ref="P70:P105" si="3">IF(ISERROR(VLOOKUP(N70*10+O70,MyRiskMatrix,2)),"",VLOOKUP(N70*10+O70,MyRiskMatrix,2))</f>
        <v/>
      </c>
      <c r="Q70" s="212"/>
    </row>
    <row r="71" spans="1:17" ht="30.6">
      <c r="A71" s="175">
        <v>66</v>
      </c>
      <c r="B71" s="250" t="e">
        <f>IF(ISBLANK(RiskRegister!#REF!),"",RiskRegister!#REF!)</f>
        <v>#REF!</v>
      </c>
      <c r="C71" s="251" t="e">
        <f>IF(ISBLANK(RiskRegister!#REF!),"",RiskRegister!#REF!)</f>
        <v>#REF!</v>
      </c>
      <c r="D71" s="252" t="e">
        <f>IF(ISBLANK(RiskRegister!#REF!),"",RiskRegister!#REF!)</f>
        <v>#REF!</v>
      </c>
      <c r="E71" s="253" t="e">
        <f>IF(ISBLANK(RiskRegister!#REF!),"",RiskRegister!#REF!)</f>
        <v>#REF!</v>
      </c>
      <c r="F71" s="253" t="e">
        <f>IF(ISBLANK(RiskRegister!#REF!),"",RiskRegister!#REF!)</f>
        <v>#REF!</v>
      </c>
      <c r="G71" s="254" t="str">
        <f t="shared" ref="G71:G105" si="4">IF(ISERROR(VLOOKUP(E71*10+F71,MyRiskMatrix,2)),"",VLOOKUP(E71*10+F71,MyRiskMatrix,2))</f>
        <v/>
      </c>
      <c r="H71" s="255" t="e">
        <f>IF(ISBLANK(RiskRegister!#REF!),"",RiskRegister!#REF!)</f>
        <v>#REF!</v>
      </c>
      <c r="I71" s="256" t="e">
        <f>IF(ISBLANK(RiskRegister!#REF!),"",RiskRegister!#REF!)</f>
        <v>#REF!</v>
      </c>
      <c r="J71" s="206"/>
      <c r="K71" s="206"/>
      <c r="L71" s="266"/>
      <c r="M71" s="276"/>
      <c r="N71" s="265"/>
      <c r="O71" s="265"/>
      <c r="P71" s="316" t="str">
        <f t="shared" si="3"/>
        <v/>
      </c>
      <c r="Q71" s="212"/>
    </row>
    <row r="72" spans="1:17" ht="30.6">
      <c r="A72" s="175">
        <v>67</v>
      </c>
      <c r="B72" s="250" t="e">
        <f>IF(ISBLANK(RiskRegister!#REF!),"",RiskRegister!#REF!)</f>
        <v>#REF!</v>
      </c>
      <c r="C72" s="251" t="e">
        <f>IF(ISBLANK(RiskRegister!#REF!),"",RiskRegister!#REF!)</f>
        <v>#REF!</v>
      </c>
      <c r="D72" s="252" t="e">
        <f>IF(ISBLANK(RiskRegister!#REF!),"",RiskRegister!#REF!)</f>
        <v>#REF!</v>
      </c>
      <c r="E72" s="253" t="e">
        <f>IF(ISBLANK(RiskRegister!#REF!),"",RiskRegister!#REF!)</f>
        <v>#REF!</v>
      </c>
      <c r="F72" s="253" t="e">
        <f>IF(ISBLANK(RiskRegister!#REF!),"",RiskRegister!#REF!)</f>
        <v>#REF!</v>
      </c>
      <c r="G72" s="254" t="str">
        <f t="shared" si="4"/>
        <v/>
      </c>
      <c r="H72" s="255" t="e">
        <f>IF(ISBLANK(RiskRegister!#REF!),"",RiskRegister!#REF!)</f>
        <v>#REF!</v>
      </c>
      <c r="I72" s="256" t="e">
        <f>IF(ISBLANK(RiskRegister!#REF!),"",RiskRegister!#REF!)</f>
        <v>#REF!</v>
      </c>
      <c r="J72" s="206"/>
      <c r="K72" s="206"/>
      <c r="L72" s="266"/>
      <c r="M72" s="276"/>
      <c r="N72" s="265"/>
      <c r="O72" s="265"/>
      <c r="P72" s="316" t="str">
        <f t="shared" si="3"/>
        <v/>
      </c>
      <c r="Q72" s="212"/>
    </row>
    <row r="73" spans="1:17" ht="30.6">
      <c r="A73" s="175">
        <v>68</v>
      </c>
      <c r="B73" s="250" t="e">
        <f>IF(ISBLANK(RiskRegister!#REF!),"",RiskRegister!#REF!)</f>
        <v>#REF!</v>
      </c>
      <c r="C73" s="251" t="e">
        <f>IF(ISBLANK(RiskRegister!#REF!),"",RiskRegister!#REF!)</f>
        <v>#REF!</v>
      </c>
      <c r="D73" s="252" t="e">
        <f>IF(ISBLANK(RiskRegister!#REF!),"",RiskRegister!#REF!)</f>
        <v>#REF!</v>
      </c>
      <c r="E73" s="253" t="e">
        <f>IF(ISBLANK(RiskRegister!#REF!),"",RiskRegister!#REF!)</f>
        <v>#REF!</v>
      </c>
      <c r="F73" s="253" t="e">
        <f>IF(ISBLANK(RiskRegister!#REF!),"",RiskRegister!#REF!)</f>
        <v>#REF!</v>
      </c>
      <c r="G73" s="254" t="str">
        <f t="shared" si="4"/>
        <v/>
      </c>
      <c r="H73" s="255" t="e">
        <f>IF(ISBLANK(RiskRegister!#REF!),"",RiskRegister!#REF!)</f>
        <v>#REF!</v>
      </c>
      <c r="I73" s="256" t="e">
        <f>IF(ISBLANK(RiskRegister!#REF!),"",RiskRegister!#REF!)</f>
        <v>#REF!</v>
      </c>
      <c r="J73" s="206"/>
      <c r="K73" s="206"/>
      <c r="L73" s="266"/>
      <c r="M73" s="276"/>
      <c r="N73" s="265"/>
      <c r="O73" s="265"/>
      <c r="P73" s="316" t="str">
        <f t="shared" si="3"/>
        <v/>
      </c>
      <c r="Q73" s="212"/>
    </row>
    <row r="74" spans="1:17" ht="30.6">
      <c r="A74" s="175">
        <v>69</v>
      </c>
      <c r="B74" s="250" t="e">
        <f>IF(ISBLANK(RiskRegister!#REF!),"",RiskRegister!#REF!)</f>
        <v>#REF!</v>
      </c>
      <c r="C74" s="251" t="e">
        <f>IF(ISBLANK(RiskRegister!#REF!),"",RiskRegister!#REF!)</f>
        <v>#REF!</v>
      </c>
      <c r="D74" s="252" t="e">
        <f>IF(ISBLANK(RiskRegister!#REF!),"",RiskRegister!#REF!)</f>
        <v>#REF!</v>
      </c>
      <c r="E74" s="253" t="e">
        <f>IF(ISBLANK(RiskRegister!#REF!),"",RiskRegister!#REF!)</f>
        <v>#REF!</v>
      </c>
      <c r="F74" s="253" t="e">
        <f>IF(ISBLANK(RiskRegister!#REF!),"",RiskRegister!#REF!)</f>
        <v>#REF!</v>
      </c>
      <c r="G74" s="254" t="str">
        <f t="shared" si="4"/>
        <v/>
      </c>
      <c r="H74" s="255" t="e">
        <f>IF(ISBLANK(RiskRegister!#REF!),"",RiskRegister!#REF!)</f>
        <v>#REF!</v>
      </c>
      <c r="I74" s="256" t="e">
        <f>IF(ISBLANK(RiskRegister!#REF!),"",RiskRegister!#REF!)</f>
        <v>#REF!</v>
      </c>
      <c r="J74" s="206"/>
      <c r="K74" s="206"/>
      <c r="L74" s="266"/>
      <c r="M74" s="276"/>
      <c r="N74" s="265"/>
      <c r="O74" s="265"/>
      <c r="P74" s="316" t="str">
        <f t="shared" si="3"/>
        <v/>
      </c>
      <c r="Q74" s="212"/>
    </row>
    <row r="75" spans="1:17" ht="30.6">
      <c r="A75" s="175">
        <v>70</v>
      </c>
      <c r="B75" s="250" t="e">
        <f>IF(ISBLANK(RiskRegister!#REF!),"",RiskRegister!#REF!)</f>
        <v>#REF!</v>
      </c>
      <c r="C75" s="251" t="e">
        <f>IF(ISBLANK(RiskRegister!#REF!),"",RiskRegister!#REF!)</f>
        <v>#REF!</v>
      </c>
      <c r="D75" s="252" t="e">
        <f>IF(ISBLANK(RiskRegister!#REF!),"",RiskRegister!#REF!)</f>
        <v>#REF!</v>
      </c>
      <c r="E75" s="253" t="e">
        <f>IF(ISBLANK(RiskRegister!#REF!),"",RiskRegister!#REF!)</f>
        <v>#REF!</v>
      </c>
      <c r="F75" s="253" t="e">
        <f>IF(ISBLANK(RiskRegister!#REF!),"",RiskRegister!#REF!)</f>
        <v>#REF!</v>
      </c>
      <c r="G75" s="254" t="str">
        <f t="shared" si="4"/>
        <v/>
      </c>
      <c r="H75" s="255" t="e">
        <f>IF(ISBLANK(RiskRegister!#REF!),"",RiskRegister!#REF!)</f>
        <v>#REF!</v>
      </c>
      <c r="I75" s="256" t="e">
        <f>IF(ISBLANK(RiskRegister!#REF!),"",RiskRegister!#REF!)</f>
        <v>#REF!</v>
      </c>
      <c r="J75" s="206"/>
      <c r="K75" s="206"/>
      <c r="L75" s="266"/>
      <c r="M75" s="276"/>
      <c r="N75" s="265"/>
      <c r="O75" s="265"/>
      <c r="P75" s="316" t="str">
        <f t="shared" si="3"/>
        <v/>
      </c>
      <c r="Q75" s="212"/>
    </row>
    <row r="76" spans="1:17" ht="30.6">
      <c r="A76" s="175">
        <v>71</v>
      </c>
      <c r="B76" s="250" t="e">
        <f>IF(ISBLANK(RiskRegister!#REF!),"",RiskRegister!#REF!)</f>
        <v>#REF!</v>
      </c>
      <c r="C76" s="251" t="e">
        <f>IF(ISBLANK(RiskRegister!#REF!),"",RiskRegister!#REF!)</f>
        <v>#REF!</v>
      </c>
      <c r="D76" s="252" t="e">
        <f>IF(ISBLANK(RiskRegister!#REF!),"",RiskRegister!#REF!)</f>
        <v>#REF!</v>
      </c>
      <c r="E76" s="253" t="e">
        <f>IF(ISBLANK(RiskRegister!#REF!),"",RiskRegister!#REF!)</f>
        <v>#REF!</v>
      </c>
      <c r="F76" s="253" t="e">
        <f>IF(ISBLANK(RiskRegister!#REF!),"",RiskRegister!#REF!)</f>
        <v>#REF!</v>
      </c>
      <c r="G76" s="254" t="str">
        <f t="shared" si="4"/>
        <v/>
      </c>
      <c r="H76" s="255" t="e">
        <f>IF(ISBLANK(RiskRegister!#REF!),"",RiskRegister!#REF!)</f>
        <v>#REF!</v>
      </c>
      <c r="I76" s="256" t="e">
        <f>IF(ISBLANK(RiskRegister!#REF!),"",RiskRegister!#REF!)</f>
        <v>#REF!</v>
      </c>
      <c r="J76" s="206"/>
      <c r="K76" s="206"/>
      <c r="L76" s="266"/>
      <c r="M76" s="276"/>
      <c r="N76" s="265"/>
      <c r="O76" s="265"/>
      <c r="P76" s="316" t="str">
        <f t="shared" si="3"/>
        <v/>
      </c>
      <c r="Q76" s="212"/>
    </row>
    <row r="77" spans="1:17" ht="30.6">
      <c r="A77" s="175">
        <v>72</v>
      </c>
      <c r="B77" s="250" t="e">
        <f>IF(ISBLANK(RiskRegister!#REF!),"",RiskRegister!#REF!)</f>
        <v>#REF!</v>
      </c>
      <c r="C77" s="251" t="e">
        <f>IF(ISBLANK(RiskRegister!#REF!),"",RiskRegister!#REF!)</f>
        <v>#REF!</v>
      </c>
      <c r="D77" s="252" t="e">
        <f>IF(ISBLANK(RiskRegister!#REF!),"",RiskRegister!#REF!)</f>
        <v>#REF!</v>
      </c>
      <c r="E77" s="253" t="e">
        <f>IF(ISBLANK(RiskRegister!#REF!),"",RiskRegister!#REF!)</f>
        <v>#REF!</v>
      </c>
      <c r="F77" s="253" t="e">
        <f>IF(ISBLANK(RiskRegister!#REF!),"",RiskRegister!#REF!)</f>
        <v>#REF!</v>
      </c>
      <c r="G77" s="254" t="str">
        <f t="shared" si="4"/>
        <v/>
      </c>
      <c r="H77" s="255" t="e">
        <f>IF(ISBLANK(RiskRegister!#REF!),"",RiskRegister!#REF!)</f>
        <v>#REF!</v>
      </c>
      <c r="I77" s="256" t="e">
        <f>IF(ISBLANK(RiskRegister!#REF!),"",RiskRegister!#REF!)</f>
        <v>#REF!</v>
      </c>
      <c r="J77" s="206"/>
      <c r="K77" s="206"/>
      <c r="L77" s="266"/>
      <c r="M77" s="276"/>
      <c r="N77" s="265"/>
      <c r="O77" s="265"/>
      <c r="P77" s="316" t="str">
        <f t="shared" si="3"/>
        <v/>
      </c>
      <c r="Q77" s="212"/>
    </row>
    <row r="78" spans="1:17" ht="30.6">
      <c r="A78" s="175">
        <v>73</v>
      </c>
      <c r="B78" s="250" t="e">
        <f>IF(ISBLANK(RiskRegister!#REF!),"",RiskRegister!#REF!)</f>
        <v>#REF!</v>
      </c>
      <c r="C78" s="251" t="e">
        <f>IF(ISBLANK(RiskRegister!#REF!),"",RiskRegister!#REF!)</f>
        <v>#REF!</v>
      </c>
      <c r="D78" s="252" t="e">
        <f>IF(ISBLANK(RiskRegister!#REF!),"",RiskRegister!#REF!)</f>
        <v>#REF!</v>
      </c>
      <c r="E78" s="253" t="e">
        <f>IF(ISBLANK(RiskRegister!#REF!),"",RiskRegister!#REF!)</f>
        <v>#REF!</v>
      </c>
      <c r="F78" s="253" t="e">
        <f>IF(ISBLANK(RiskRegister!#REF!),"",RiskRegister!#REF!)</f>
        <v>#REF!</v>
      </c>
      <c r="G78" s="254" t="str">
        <f t="shared" si="4"/>
        <v/>
      </c>
      <c r="H78" s="255" t="e">
        <f>IF(ISBLANK(RiskRegister!#REF!),"",RiskRegister!#REF!)</f>
        <v>#REF!</v>
      </c>
      <c r="I78" s="256" t="e">
        <f>IF(ISBLANK(RiskRegister!#REF!),"",RiskRegister!#REF!)</f>
        <v>#REF!</v>
      </c>
      <c r="J78" s="206"/>
      <c r="K78" s="206"/>
      <c r="L78" s="266"/>
      <c r="M78" s="276"/>
      <c r="N78" s="265"/>
      <c r="O78" s="265"/>
      <c r="P78" s="316" t="str">
        <f t="shared" si="3"/>
        <v/>
      </c>
      <c r="Q78" s="212"/>
    </row>
    <row r="79" spans="1:17" ht="30.6">
      <c r="A79" s="175">
        <v>74</v>
      </c>
      <c r="B79" s="250" t="e">
        <f>IF(ISBLANK(RiskRegister!#REF!),"",RiskRegister!#REF!)</f>
        <v>#REF!</v>
      </c>
      <c r="C79" s="251" t="e">
        <f>IF(ISBLANK(RiskRegister!#REF!),"",RiskRegister!#REF!)</f>
        <v>#REF!</v>
      </c>
      <c r="D79" s="252" t="e">
        <f>IF(ISBLANK(RiskRegister!#REF!),"",RiskRegister!#REF!)</f>
        <v>#REF!</v>
      </c>
      <c r="E79" s="253" t="e">
        <f>IF(ISBLANK(RiskRegister!#REF!),"",RiskRegister!#REF!)</f>
        <v>#REF!</v>
      </c>
      <c r="F79" s="253" t="e">
        <f>IF(ISBLANK(RiskRegister!#REF!),"",RiskRegister!#REF!)</f>
        <v>#REF!</v>
      </c>
      <c r="G79" s="254" t="str">
        <f t="shared" si="4"/>
        <v/>
      </c>
      <c r="H79" s="255" t="e">
        <f>IF(ISBLANK(RiskRegister!#REF!),"",RiskRegister!#REF!)</f>
        <v>#REF!</v>
      </c>
      <c r="I79" s="256" t="e">
        <f>IF(ISBLANK(RiskRegister!#REF!),"",RiskRegister!#REF!)</f>
        <v>#REF!</v>
      </c>
      <c r="J79" s="206"/>
      <c r="K79" s="206"/>
      <c r="L79" s="266"/>
      <c r="M79" s="276"/>
      <c r="N79" s="265"/>
      <c r="O79" s="265"/>
      <c r="P79" s="316" t="str">
        <f t="shared" si="3"/>
        <v/>
      </c>
      <c r="Q79" s="212"/>
    </row>
    <row r="80" spans="1:17" ht="30.6">
      <c r="A80" s="175">
        <v>75</v>
      </c>
      <c r="B80" s="250" t="e">
        <f>IF(ISBLANK(RiskRegister!#REF!),"",RiskRegister!#REF!)</f>
        <v>#REF!</v>
      </c>
      <c r="C80" s="251" t="e">
        <f>IF(ISBLANK(RiskRegister!#REF!),"",RiskRegister!#REF!)</f>
        <v>#REF!</v>
      </c>
      <c r="D80" s="252" t="e">
        <f>IF(ISBLANK(RiskRegister!#REF!),"",RiskRegister!#REF!)</f>
        <v>#REF!</v>
      </c>
      <c r="E80" s="253" t="e">
        <f>IF(ISBLANK(RiskRegister!#REF!),"",RiskRegister!#REF!)</f>
        <v>#REF!</v>
      </c>
      <c r="F80" s="253" t="e">
        <f>IF(ISBLANK(RiskRegister!#REF!),"",RiskRegister!#REF!)</f>
        <v>#REF!</v>
      </c>
      <c r="G80" s="254" t="str">
        <f t="shared" si="4"/>
        <v/>
      </c>
      <c r="H80" s="255" t="e">
        <f>IF(ISBLANK(RiskRegister!#REF!),"",RiskRegister!#REF!)</f>
        <v>#REF!</v>
      </c>
      <c r="I80" s="256" t="e">
        <f>IF(ISBLANK(RiskRegister!#REF!),"",RiskRegister!#REF!)</f>
        <v>#REF!</v>
      </c>
      <c r="J80" s="206"/>
      <c r="K80" s="206"/>
      <c r="L80" s="266"/>
      <c r="M80" s="276"/>
      <c r="N80" s="265"/>
      <c r="O80" s="265"/>
      <c r="P80" s="316" t="str">
        <f t="shared" si="3"/>
        <v/>
      </c>
      <c r="Q80" s="212"/>
    </row>
    <row r="81" spans="1:17" ht="30.6">
      <c r="A81" s="175">
        <v>76</v>
      </c>
      <c r="B81" s="250" t="e">
        <f>IF(ISBLANK(RiskRegister!#REF!),"",RiskRegister!#REF!)</f>
        <v>#REF!</v>
      </c>
      <c r="C81" s="251" t="e">
        <f>IF(ISBLANK(RiskRegister!#REF!),"",RiskRegister!#REF!)</f>
        <v>#REF!</v>
      </c>
      <c r="D81" s="252" t="e">
        <f>IF(ISBLANK(RiskRegister!#REF!),"",RiskRegister!#REF!)</f>
        <v>#REF!</v>
      </c>
      <c r="E81" s="253" t="e">
        <f>IF(ISBLANK(RiskRegister!#REF!),"",RiskRegister!#REF!)</f>
        <v>#REF!</v>
      </c>
      <c r="F81" s="253" t="e">
        <f>IF(ISBLANK(RiskRegister!#REF!),"",RiskRegister!#REF!)</f>
        <v>#REF!</v>
      </c>
      <c r="G81" s="254" t="str">
        <f t="shared" si="4"/>
        <v/>
      </c>
      <c r="H81" s="255" t="e">
        <f>IF(ISBLANK(RiskRegister!#REF!),"",RiskRegister!#REF!)</f>
        <v>#REF!</v>
      </c>
      <c r="I81" s="256" t="e">
        <f>IF(ISBLANK(RiskRegister!#REF!),"",RiskRegister!#REF!)</f>
        <v>#REF!</v>
      </c>
      <c r="J81" s="206"/>
      <c r="K81" s="206"/>
      <c r="L81" s="266"/>
      <c r="M81" s="276"/>
      <c r="N81" s="265"/>
      <c r="O81" s="265"/>
      <c r="P81" s="316" t="str">
        <f t="shared" si="3"/>
        <v/>
      </c>
      <c r="Q81" s="212"/>
    </row>
    <row r="82" spans="1:17" ht="30.6">
      <c r="A82" s="175">
        <v>77</v>
      </c>
      <c r="B82" s="250" t="e">
        <f>IF(ISBLANK(RiskRegister!#REF!),"",RiskRegister!#REF!)</f>
        <v>#REF!</v>
      </c>
      <c r="C82" s="251" t="e">
        <f>IF(ISBLANK(RiskRegister!#REF!),"",RiskRegister!#REF!)</f>
        <v>#REF!</v>
      </c>
      <c r="D82" s="252" t="e">
        <f>IF(ISBLANK(RiskRegister!#REF!),"",RiskRegister!#REF!)</f>
        <v>#REF!</v>
      </c>
      <c r="E82" s="253" t="e">
        <f>IF(ISBLANK(RiskRegister!#REF!),"",RiskRegister!#REF!)</f>
        <v>#REF!</v>
      </c>
      <c r="F82" s="253" t="e">
        <f>IF(ISBLANK(RiskRegister!#REF!),"",RiskRegister!#REF!)</f>
        <v>#REF!</v>
      </c>
      <c r="G82" s="254" t="str">
        <f t="shared" si="4"/>
        <v/>
      </c>
      <c r="H82" s="255" t="e">
        <f>IF(ISBLANK(RiskRegister!#REF!),"",RiskRegister!#REF!)</f>
        <v>#REF!</v>
      </c>
      <c r="I82" s="256" t="e">
        <f>IF(ISBLANK(RiskRegister!#REF!),"",RiskRegister!#REF!)</f>
        <v>#REF!</v>
      </c>
      <c r="J82" s="206"/>
      <c r="K82" s="206"/>
      <c r="L82" s="266"/>
      <c r="M82" s="276"/>
      <c r="N82" s="265"/>
      <c r="O82" s="265"/>
      <c r="P82" s="316" t="str">
        <f t="shared" si="3"/>
        <v/>
      </c>
      <c r="Q82" s="212"/>
    </row>
    <row r="83" spans="1:17" ht="30.6">
      <c r="A83" s="175">
        <v>78</v>
      </c>
      <c r="B83" s="250" t="e">
        <f>IF(ISBLANK(RiskRegister!#REF!),"",RiskRegister!#REF!)</f>
        <v>#REF!</v>
      </c>
      <c r="C83" s="251" t="e">
        <f>IF(ISBLANK(RiskRegister!#REF!),"",RiskRegister!#REF!)</f>
        <v>#REF!</v>
      </c>
      <c r="D83" s="252" t="e">
        <f>IF(ISBLANK(RiskRegister!#REF!),"",RiskRegister!#REF!)</f>
        <v>#REF!</v>
      </c>
      <c r="E83" s="253" t="e">
        <f>IF(ISBLANK(RiskRegister!#REF!),"",RiskRegister!#REF!)</f>
        <v>#REF!</v>
      </c>
      <c r="F83" s="253" t="e">
        <f>IF(ISBLANK(RiskRegister!#REF!),"",RiskRegister!#REF!)</f>
        <v>#REF!</v>
      </c>
      <c r="G83" s="254" t="str">
        <f t="shared" si="4"/>
        <v/>
      </c>
      <c r="H83" s="255" t="e">
        <f>IF(ISBLANK(RiskRegister!#REF!),"",RiskRegister!#REF!)</f>
        <v>#REF!</v>
      </c>
      <c r="I83" s="256" t="e">
        <f>IF(ISBLANK(RiskRegister!#REF!),"",RiskRegister!#REF!)</f>
        <v>#REF!</v>
      </c>
      <c r="J83" s="206"/>
      <c r="K83" s="206"/>
      <c r="L83" s="266"/>
      <c r="M83" s="276"/>
      <c r="N83" s="265"/>
      <c r="O83" s="265"/>
      <c r="P83" s="316" t="str">
        <f t="shared" si="3"/>
        <v/>
      </c>
      <c r="Q83" s="212"/>
    </row>
    <row r="84" spans="1:17" ht="30.6">
      <c r="A84" s="175">
        <v>79</v>
      </c>
      <c r="B84" s="250" t="e">
        <f>IF(ISBLANK(RiskRegister!#REF!),"",RiskRegister!#REF!)</f>
        <v>#REF!</v>
      </c>
      <c r="C84" s="251" t="e">
        <f>IF(ISBLANK(RiskRegister!#REF!),"",RiskRegister!#REF!)</f>
        <v>#REF!</v>
      </c>
      <c r="D84" s="252" t="e">
        <f>IF(ISBLANK(RiskRegister!#REF!),"",RiskRegister!#REF!)</f>
        <v>#REF!</v>
      </c>
      <c r="E84" s="253" t="e">
        <f>IF(ISBLANK(RiskRegister!#REF!),"",RiskRegister!#REF!)</f>
        <v>#REF!</v>
      </c>
      <c r="F84" s="253" t="e">
        <f>IF(ISBLANK(RiskRegister!#REF!),"",RiskRegister!#REF!)</f>
        <v>#REF!</v>
      </c>
      <c r="G84" s="254" t="str">
        <f t="shared" si="4"/>
        <v/>
      </c>
      <c r="H84" s="255" t="e">
        <f>IF(ISBLANK(RiskRegister!#REF!),"",RiskRegister!#REF!)</f>
        <v>#REF!</v>
      </c>
      <c r="I84" s="256" t="e">
        <f>IF(ISBLANK(RiskRegister!#REF!),"",RiskRegister!#REF!)</f>
        <v>#REF!</v>
      </c>
      <c r="J84" s="206"/>
      <c r="K84" s="206"/>
      <c r="L84" s="266"/>
      <c r="M84" s="276"/>
      <c r="N84" s="265"/>
      <c r="O84" s="265"/>
      <c r="P84" s="316" t="str">
        <f t="shared" si="3"/>
        <v/>
      </c>
      <c r="Q84" s="212"/>
    </row>
    <row r="85" spans="1:17" ht="30.6">
      <c r="A85" s="175">
        <v>80</v>
      </c>
      <c r="B85" s="250" t="e">
        <f>IF(ISBLANK(RiskRegister!#REF!),"",RiskRegister!#REF!)</f>
        <v>#REF!</v>
      </c>
      <c r="C85" s="251" t="e">
        <f>IF(ISBLANK(RiskRegister!#REF!),"",RiskRegister!#REF!)</f>
        <v>#REF!</v>
      </c>
      <c r="D85" s="252" t="e">
        <f>IF(ISBLANK(RiskRegister!#REF!),"",RiskRegister!#REF!)</f>
        <v>#REF!</v>
      </c>
      <c r="E85" s="253" t="e">
        <f>IF(ISBLANK(RiskRegister!#REF!),"",RiskRegister!#REF!)</f>
        <v>#REF!</v>
      </c>
      <c r="F85" s="253" t="e">
        <f>IF(ISBLANK(RiskRegister!#REF!),"",RiskRegister!#REF!)</f>
        <v>#REF!</v>
      </c>
      <c r="G85" s="254" t="str">
        <f t="shared" si="4"/>
        <v/>
      </c>
      <c r="H85" s="255" t="e">
        <f>IF(ISBLANK(RiskRegister!#REF!),"",RiskRegister!#REF!)</f>
        <v>#REF!</v>
      </c>
      <c r="I85" s="256" t="e">
        <f>IF(ISBLANK(RiskRegister!#REF!),"",RiskRegister!#REF!)</f>
        <v>#REF!</v>
      </c>
      <c r="J85" s="206"/>
      <c r="K85" s="206"/>
      <c r="L85" s="266"/>
      <c r="M85" s="276"/>
      <c r="N85" s="265"/>
      <c r="O85" s="265"/>
      <c r="P85" s="316" t="str">
        <f t="shared" si="3"/>
        <v/>
      </c>
      <c r="Q85" s="212"/>
    </row>
    <row r="86" spans="1:17" ht="30.6">
      <c r="A86" s="175">
        <v>81</v>
      </c>
      <c r="B86" s="250" t="e">
        <f>IF(ISBLANK(RiskRegister!#REF!),"",RiskRegister!#REF!)</f>
        <v>#REF!</v>
      </c>
      <c r="C86" s="251" t="e">
        <f>IF(ISBLANK(RiskRegister!#REF!),"",RiskRegister!#REF!)</f>
        <v>#REF!</v>
      </c>
      <c r="D86" s="252" t="e">
        <f>IF(ISBLANK(RiskRegister!#REF!),"",RiskRegister!#REF!)</f>
        <v>#REF!</v>
      </c>
      <c r="E86" s="253" t="e">
        <f>IF(ISBLANK(RiskRegister!#REF!),"",RiskRegister!#REF!)</f>
        <v>#REF!</v>
      </c>
      <c r="F86" s="253" t="e">
        <f>IF(ISBLANK(RiskRegister!#REF!),"",RiskRegister!#REF!)</f>
        <v>#REF!</v>
      </c>
      <c r="G86" s="254" t="str">
        <f t="shared" si="4"/>
        <v/>
      </c>
      <c r="H86" s="255" t="e">
        <f>IF(ISBLANK(RiskRegister!#REF!),"",RiskRegister!#REF!)</f>
        <v>#REF!</v>
      </c>
      <c r="I86" s="256" t="e">
        <f>IF(ISBLANK(RiskRegister!#REF!),"",RiskRegister!#REF!)</f>
        <v>#REF!</v>
      </c>
      <c r="J86" s="206"/>
      <c r="K86" s="206"/>
      <c r="L86" s="266"/>
      <c r="M86" s="276"/>
      <c r="N86" s="265"/>
      <c r="O86" s="265"/>
      <c r="P86" s="316" t="str">
        <f t="shared" si="3"/>
        <v/>
      </c>
      <c r="Q86" s="212"/>
    </row>
    <row r="87" spans="1:17" ht="30.6">
      <c r="A87" s="175">
        <v>82</v>
      </c>
      <c r="B87" s="250" t="e">
        <f>IF(ISBLANK(RiskRegister!#REF!),"",RiskRegister!#REF!)</f>
        <v>#REF!</v>
      </c>
      <c r="C87" s="251" t="e">
        <f>IF(ISBLANK(RiskRegister!#REF!),"",RiskRegister!#REF!)</f>
        <v>#REF!</v>
      </c>
      <c r="D87" s="252" t="e">
        <f>IF(ISBLANK(RiskRegister!#REF!),"",RiskRegister!#REF!)</f>
        <v>#REF!</v>
      </c>
      <c r="E87" s="253" t="e">
        <f>IF(ISBLANK(RiskRegister!#REF!),"",RiskRegister!#REF!)</f>
        <v>#REF!</v>
      </c>
      <c r="F87" s="253" t="e">
        <f>IF(ISBLANK(RiskRegister!#REF!),"",RiskRegister!#REF!)</f>
        <v>#REF!</v>
      </c>
      <c r="G87" s="254" t="str">
        <f t="shared" si="4"/>
        <v/>
      </c>
      <c r="H87" s="255" t="e">
        <f>IF(ISBLANK(RiskRegister!#REF!),"",RiskRegister!#REF!)</f>
        <v>#REF!</v>
      </c>
      <c r="I87" s="256" t="e">
        <f>IF(ISBLANK(RiskRegister!#REF!),"",RiskRegister!#REF!)</f>
        <v>#REF!</v>
      </c>
      <c r="J87" s="206"/>
      <c r="K87" s="206"/>
      <c r="L87" s="266"/>
      <c r="M87" s="276"/>
      <c r="N87" s="265"/>
      <c r="O87" s="265"/>
      <c r="P87" s="316" t="str">
        <f t="shared" si="3"/>
        <v/>
      </c>
      <c r="Q87" s="212"/>
    </row>
    <row r="88" spans="1:17" ht="30.6">
      <c r="A88" s="175">
        <v>83</v>
      </c>
      <c r="B88" s="250" t="e">
        <f>IF(ISBLANK(RiskRegister!#REF!),"",RiskRegister!#REF!)</f>
        <v>#REF!</v>
      </c>
      <c r="C88" s="251" t="e">
        <f>IF(ISBLANK(RiskRegister!#REF!),"",RiskRegister!#REF!)</f>
        <v>#REF!</v>
      </c>
      <c r="D88" s="252" t="e">
        <f>IF(ISBLANK(RiskRegister!#REF!),"",RiskRegister!#REF!)</f>
        <v>#REF!</v>
      </c>
      <c r="E88" s="253" t="e">
        <f>IF(ISBLANK(RiskRegister!#REF!),"",RiskRegister!#REF!)</f>
        <v>#REF!</v>
      </c>
      <c r="F88" s="253" t="e">
        <f>IF(ISBLANK(RiskRegister!#REF!),"",RiskRegister!#REF!)</f>
        <v>#REF!</v>
      </c>
      <c r="G88" s="254" t="str">
        <f t="shared" si="4"/>
        <v/>
      </c>
      <c r="H88" s="255" t="e">
        <f>IF(ISBLANK(RiskRegister!#REF!),"",RiskRegister!#REF!)</f>
        <v>#REF!</v>
      </c>
      <c r="I88" s="256" t="e">
        <f>IF(ISBLANK(RiskRegister!#REF!),"",RiskRegister!#REF!)</f>
        <v>#REF!</v>
      </c>
      <c r="J88" s="206"/>
      <c r="K88" s="206"/>
      <c r="L88" s="266"/>
      <c r="M88" s="276"/>
      <c r="N88" s="265"/>
      <c r="O88" s="265"/>
      <c r="P88" s="316" t="str">
        <f t="shared" si="3"/>
        <v/>
      </c>
      <c r="Q88" s="212"/>
    </row>
    <row r="89" spans="1:17" ht="30.6">
      <c r="A89" s="175">
        <v>84</v>
      </c>
      <c r="B89" s="250" t="e">
        <f>IF(ISBLANK(RiskRegister!#REF!),"",RiskRegister!#REF!)</f>
        <v>#REF!</v>
      </c>
      <c r="C89" s="251" t="e">
        <f>IF(ISBLANK(RiskRegister!#REF!),"",RiskRegister!#REF!)</f>
        <v>#REF!</v>
      </c>
      <c r="D89" s="252" t="e">
        <f>IF(ISBLANK(RiskRegister!#REF!),"",RiskRegister!#REF!)</f>
        <v>#REF!</v>
      </c>
      <c r="E89" s="253" t="e">
        <f>IF(ISBLANK(RiskRegister!#REF!),"",RiskRegister!#REF!)</f>
        <v>#REF!</v>
      </c>
      <c r="F89" s="253" t="e">
        <f>IF(ISBLANK(RiskRegister!#REF!),"",RiskRegister!#REF!)</f>
        <v>#REF!</v>
      </c>
      <c r="G89" s="254" t="str">
        <f t="shared" si="4"/>
        <v/>
      </c>
      <c r="H89" s="255" t="e">
        <f>IF(ISBLANK(RiskRegister!#REF!),"",RiskRegister!#REF!)</f>
        <v>#REF!</v>
      </c>
      <c r="I89" s="256" t="e">
        <f>IF(ISBLANK(RiskRegister!#REF!),"",RiskRegister!#REF!)</f>
        <v>#REF!</v>
      </c>
      <c r="J89" s="206"/>
      <c r="K89" s="206"/>
      <c r="L89" s="266"/>
      <c r="M89" s="276"/>
      <c r="N89" s="265"/>
      <c r="O89" s="265"/>
      <c r="P89" s="316" t="str">
        <f t="shared" si="3"/>
        <v/>
      </c>
      <c r="Q89" s="212"/>
    </row>
    <row r="90" spans="1:17" ht="30.6">
      <c r="A90" s="175">
        <v>85</v>
      </c>
      <c r="B90" s="250" t="e">
        <f>IF(ISBLANK(RiskRegister!#REF!),"",RiskRegister!#REF!)</f>
        <v>#REF!</v>
      </c>
      <c r="C90" s="251" t="e">
        <f>IF(ISBLANK(RiskRegister!#REF!),"",RiskRegister!#REF!)</f>
        <v>#REF!</v>
      </c>
      <c r="D90" s="252" t="e">
        <f>IF(ISBLANK(RiskRegister!#REF!),"",RiskRegister!#REF!)</f>
        <v>#REF!</v>
      </c>
      <c r="E90" s="253" t="e">
        <f>IF(ISBLANK(RiskRegister!#REF!),"",RiskRegister!#REF!)</f>
        <v>#REF!</v>
      </c>
      <c r="F90" s="253" t="e">
        <f>IF(ISBLANK(RiskRegister!#REF!),"",RiskRegister!#REF!)</f>
        <v>#REF!</v>
      </c>
      <c r="G90" s="254" t="str">
        <f t="shared" si="4"/>
        <v/>
      </c>
      <c r="H90" s="255" t="e">
        <f>IF(ISBLANK(RiskRegister!#REF!),"",RiskRegister!#REF!)</f>
        <v>#REF!</v>
      </c>
      <c r="I90" s="256" t="e">
        <f>IF(ISBLANK(RiskRegister!#REF!),"",RiskRegister!#REF!)</f>
        <v>#REF!</v>
      </c>
      <c r="J90" s="206"/>
      <c r="K90" s="206"/>
      <c r="L90" s="266"/>
      <c r="M90" s="276"/>
      <c r="N90" s="265"/>
      <c r="O90" s="265"/>
      <c r="P90" s="316" t="str">
        <f t="shared" si="3"/>
        <v/>
      </c>
      <c r="Q90" s="212"/>
    </row>
    <row r="91" spans="1:17" ht="30.6">
      <c r="A91" s="175">
        <v>86</v>
      </c>
      <c r="B91" s="250" t="e">
        <f>IF(ISBLANK(RiskRegister!#REF!),"",RiskRegister!#REF!)</f>
        <v>#REF!</v>
      </c>
      <c r="C91" s="251" t="e">
        <f>IF(ISBLANK(RiskRegister!#REF!),"",RiskRegister!#REF!)</f>
        <v>#REF!</v>
      </c>
      <c r="D91" s="252" t="e">
        <f>IF(ISBLANK(RiskRegister!#REF!),"",RiskRegister!#REF!)</f>
        <v>#REF!</v>
      </c>
      <c r="E91" s="253" t="e">
        <f>IF(ISBLANK(RiskRegister!#REF!),"",RiskRegister!#REF!)</f>
        <v>#REF!</v>
      </c>
      <c r="F91" s="253" t="e">
        <f>IF(ISBLANK(RiskRegister!#REF!),"",RiskRegister!#REF!)</f>
        <v>#REF!</v>
      </c>
      <c r="G91" s="254" t="str">
        <f t="shared" si="4"/>
        <v/>
      </c>
      <c r="H91" s="255" t="e">
        <f>IF(ISBLANK(RiskRegister!#REF!),"",RiskRegister!#REF!)</f>
        <v>#REF!</v>
      </c>
      <c r="I91" s="256" t="e">
        <f>IF(ISBLANK(RiskRegister!#REF!),"",RiskRegister!#REF!)</f>
        <v>#REF!</v>
      </c>
      <c r="J91" s="206"/>
      <c r="K91" s="206"/>
      <c r="L91" s="266"/>
      <c r="M91" s="276"/>
      <c r="N91" s="265"/>
      <c r="O91" s="265"/>
      <c r="P91" s="316" t="str">
        <f t="shared" si="3"/>
        <v/>
      </c>
      <c r="Q91" s="212"/>
    </row>
    <row r="92" spans="1:17" ht="30.6">
      <c r="A92" s="175">
        <v>87</v>
      </c>
      <c r="B92" s="250" t="e">
        <f>IF(ISBLANK(RiskRegister!#REF!),"",RiskRegister!#REF!)</f>
        <v>#REF!</v>
      </c>
      <c r="C92" s="251" t="e">
        <f>IF(ISBLANK(RiskRegister!#REF!),"",RiskRegister!#REF!)</f>
        <v>#REF!</v>
      </c>
      <c r="D92" s="252" t="e">
        <f>IF(ISBLANK(RiskRegister!#REF!),"",RiskRegister!#REF!)</f>
        <v>#REF!</v>
      </c>
      <c r="E92" s="253" t="e">
        <f>IF(ISBLANK(RiskRegister!#REF!),"",RiskRegister!#REF!)</f>
        <v>#REF!</v>
      </c>
      <c r="F92" s="253" t="e">
        <f>IF(ISBLANK(RiskRegister!#REF!),"",RiskRegister!#REF!)</f>
        <v>#REF!</v>
      </c>
      <c r="G92" s="254" t="str">
        <f t="shared" si="4"/>
        <v/>
      </c>
      <c r="H92" s="255" t="e">
        <f>IF(ISBLANK(RiskRegister!#REF!),"",RiskRegister!#REF!)</f>
        <v>#REF!</v>
      </c>
      <c r="I92" s="256" t="e">
        <f>IF(ISBLANK(RiskRegister!#REF!),"",RiskRegister!#REF!)</f>
        <v>#REF!</v>
      </c>
      <c r="J92" s="206"/>
      <c r="K92" s="206"/>
      <c r="L92" s="266"/>
      <c r="M92" s="276"/>
      <c r="N92" s="265"/>
      <c r="O92" s="265"/>
      <c r="P92" s="316" t="str">
        <f t="shared" si="3"/>
        <v/>
      </c>
      <c r="Q92" s="212"/>
    </row>
    <row r="93" spans="1:17" ht="30.6">
      <c r="A93" s="175">
        <v>88</v>
      </c>
      <c r="B93" s="250" t="e">
        <f>IF(ISBLANK(RiskRegister!#REF!),"",RiskRegister!#REF!)</f>
        <v>#REF!</v>
      </c>
      <c r="C93" s="251" t="e">
        <f>IF(ISBLANK(RiskRegister!#REF!),"",RiskRegister!#REF!)</f>
        <v>#REF!</v>
      </c>
      <c r="D93" s="252" t="e">
        <f>IF(ISBLANK(RiskRegister!#REF!),"",RiskRegister!#REF!)</f>
        <v>#REF!</v>
      </c>
      <c r="E93" s="253" t="e">
        <f>IF(ISBLANK(RiskRegister!#REF!),"",RiskRegister!#REF!)</f>
        <v>#REF!</v>
      </c>
      <c r="F93" s="253" t="e">
        <f>IF(ISBLANK(RiskRegister!#REF!),"",RiskRegister!#REF!)</f>
        <v>#REF!</v>
      </c>
      <c r="G93" s="254" t="str">
        <f t="shared" si="4"/>
        <v/>
      </c>
      <c r="H93" s="255" t="e">
        <f>IF(ISBLANK(RiskRegister!#REF!),"",RiskRegister!#REF!)</f>
        <v>#REF!</v>
      </c>
      <c r="I93" s="256" t="e">
        <f>IF(ISBLANK(RiskRegister!#REF!),"",RiskRegister!#REF!)</f>
        <v>#REF!</v>
      </c>
      <c r="J93" s="206"/>
      <c r="K93" s="206"/>
      <c r="L93" s="266"/>
      <c r="M93" s="276"/>
      <c r="N93" s="265"/>
      <c r="O93" s="265"/>
      <c r="P93" s="316" t="str">
        <f t="shared" si="3"/>
        <v/>
      </c>
      <c r="Q93" s="212"/>
    </row>
    <row r="94" spans="1:17" ht="30.6">
      <c r="A94" s="175">
        <v>89</v>
      </c>
      <c r="B94" s="250" t="e">
        <f>IF(ISBLANK(RiskRegister!#REF!),"",RiskRegister!#REF!)</f>
        <v>#REF!</v>
      </c>
      <c r="C94" s="251" t="e">
        <f>IF(ISBLANK(RiskRegister!#REF!),"",RiskRegister!#REF!)</f>
        <v>#REF!</v>
      </c>
      <c r="D94" s="252" t="e">
        <f>IF(ISBLANK(RiskRegister!#REF!),"",RiskRegister!#REF!)</f>
        <v>#REF!</v>
      </c>
      <c r="E94" s="253" t="e">
        <f>IF(ISBLANK(RiskRegister!#REF!),"",RiskRegister!#REF!)</f>
        <v>#REF!</v>
      </c>
      <c r="F94" s="253" t="e">
        <f>IF(ISBLANK(RiskRegister!#REF!),"",RiskRegister!#REF!)</f>
        <v>#REF!</v>
      </c>
      <c r="G94" s="254" t="str">
        <f t="shared" si="4"/>
        <v/>
      </c>
      <c r="H94" s="255" t="e">
        <f>IF(ISBLANK(RiskRegister!#REF!),"",RiskRegister!#REF!)</f>
        <v>#REF!</v>
      </c>
      <c r="I94" s="256" t="e">
        <f>IF(ISBLANK(RiskRegister!#REF!),"",RiskRegister!#REF!)</f>
        <v>#REF!</v>
      </c>
      <c r="J94" s="206"/>
      <c r="K94" s="206"/>
      <c r="L94" s="266"/>
      <c r="M94" s="276"/>
      <c r="N94" s="265"/>
      <c r="O94" s="265"/>
      <c r="P94" s="316" t="str">
        <f t="shared" si="3"/>
        <v/>
      </c>
      <c r="Q94" s="212"/>
    </row>
    <row r="95" spans="1:17" ht="30.6">
      <c r="A95" s="175">
        <v>90</v>
      </c>
      <c r="B95" s="250" t="e">
        <f>IF(ISBLANK(RiskRegister!#REF!),"",RiskRegister!#REF!)</f>
        <v>#REF!</v>
      </c>
      <c r="C95" s="251" t="e">
        <f>IF(ISBLANK(RiskRegister!#REF!),"",RiskRegister!#REF!)</f>
        <v>#REF!</v>
      </c>
      <c r="D95" s="252" t="e">
        <f>IF(ISBLANK(RiskRegister!#REF!),"",RiskRegister!#REF!)</f>
        <v>#REF!</v>
      </c>
      <c r="E95" s="253" t="e">
        <f>IF(ISBLANK(RiskRegister!#REF!),"",RiskRegister!#REF!)</f>
        <v>#REF!</v>
      </c>
      <c r="F95" s="253" t="e">
        <f>IF(ISBLANK(RiskRegister!#REF!),"",RiskRegister!#REF!)</f>
        <v>#REF!</v>
      </c>
      <c r="G95" s="254" t="str">
        <f t="shared" si="4"/>
        <v/>
      </c>
      <c r="H95" s="255" t="e">
        <f>IF(ISBLANK(RiskRegister!#REF!),"",RiskRegister!#REF!)</f>
        <v>#REF!</v>
      </c>
      <c r="I95" s="256" t="e">
        <f>IF(ISBLANK(RiskRegister!#REF!),"",RiskRegister!#REF!)</f>
        <v>#REF!</v>
      </c>
      <c r="J95" s="206"/>
      <c r="K95" s="206"/>
      <c r="L95" s="266"/>
      <c r="M95" s="276"/>
      <c r="N95" s="265"/>
      <c r="O95" s="265"/>
      <c r="P95" s="316" t="str">
        <f t="shared" si="3"/>
        <v/>
      </c>
      <c r="Q95" s="212"/>
    </row>
    <row r="96" spans="1:17" ht="30.6">
      <c r="A96" s="175">
        <v>91</v>
      </c>
      <c r="B96" s="250" t="e">
        <f>IF(ISBLANK(RiskRegister!#REF!),"",RiskRegister!#REF!)</f>
        <v>#REF!</v>
      </c>
      <c r="C96" s="251" t="e">
        <f>IF(ISBLANK(RiskRegister!#REF!),"",RiskRegister!#REF!)</f>
        <v>#REF!</v>
      </c>
      <c r="D96" s="252" t="e">
        <f>IF(ISBLANK(RiskRegister!#REF!),"",RiskRegister!#REF!)</f>
        <v>#REF!</v>
      </c>
      <c r="E96" s="253" t="e">
        <f>IF(ISBLANK(RiskRegister!#REF!),"",RiskRegister!#REF!)</f>
        <v>#REF!</v>
      </c>
      <c r="F96" s="253" t="e">
        <f>IF(ISBLANK(RiskRegister!#REF!),"",RiskRegister!#REF!)</f>
        <v>#REF!</v>
      </c>
      <c r="G96" s="254" t="str">
        <f t="shared" si="4"/>
        <v/>
      </c>
      <c r="H96" s="255" t="e">
        <f>IF(ISBLANK(RiskRegister!#REF!),"",RiskRegister!#REF!)</f>
        <v>#REF!</v>
      </c>
      <c r="I96" s="256" t="e">
        <f>IF(ISBLANK(RiskRegister!#REF!),"",RiskRegister!#REF!)</f>
        <v>#REF!</v>
      </c>
      <c r="J96" s="206"/>
      <c r="K96" s="206"/>
      <c r="L96" s="266"/>
      <c r="M96" s="276"/>
      <c r="N96" s="265"/>
      <c r="O96" s="265"/>
      <c r="P96" s="316" t="str">
        <f t="shared" si="3"/>
        <v/>
      </c>
      <c r="Q96" s="212"/>
    </row>
    <row r="97" spans="1:17" ht="30.6">
      <c r="A97" s="175">
        <v>92</v>
      </c>
      <c r="B97" s="250" t="e">
        <f>IF(ISBLANK(RiskRegister!#REF!),"",RiskRegister!#REF!)</f>
        <v>#REF!</v>
      </c>
      <c r="C97" s="251" t="e">
        <f>IF(ISBLANK(RiskRegister!#REF!),"",RiskRegister!#REF!)</f>
        <v>#REF!</v>
      </c>
      <c r="D97" s="252" t="e">
        <f>IF(ISBLANK(RiskRegister!#REF!),"",RiskRegister!#REF!)</f>
        <v>#REF!</v>
      </c>
      <c r="E97" s="253" t="e">
        <f>IF(ISBLANK(RiskRegister!#REF!),"",RiskRegister!#REF!)</f>
        <v>#REF!</v>
      </c>
      <c r="F97" s="253" t="e">
        <f>IF(ISBLANK(RiskRegister!#REF!),"",RiskRegister!#REF!)</f>
        <v>#REF!</v>
      </c>
      <c r="G97" s="254" t="str">
        <f t="shared" si="4"/>
        <v/>
      </c>
      <c r="H97" s="255" t="e">
        <f>IF(ISBLANK(RiskRegister!#REF!),"",RiskRegister!#REF!)</f>
        <v>#REF!</v>
      </c>
      <c r="I97" s="256" t="e">
        <f>IF(ISBLANK(RiskRegister!#REF!),"",RiskRegister!#REF!)</f>
        <v>#REF!</v>
      </c>
      <c r="J97" s="206"/>
      <c r="K97" s="206"/>
      <c r="L97" s="266"/>
      <c r="M97" s="276"/>
      <c r="N97" s="265"/>
      <c r="O97" s="265"/>
      <c r="P97" s="316" t="str">
        <f t="shared" si="3"/>
        <v/>
      </c>
      <c r="Q97" s="212"/>
    </row>
    <row r="98" spans="1:17" ht="30.6">
      <c r="A98" s="175">
        <v>93</v>
      </c>
      <c r="B98" s="250" t="e">
        <f>IF(ISBLANK(RiskRegister!#REF!),"",RiskRegister!#REF!)</f>
        <v>#REF!</v>
      </c>
      <c r="C98" s="251" t="e">
        <f>IF(ISBLANK(RiskRegister!#REF!),"",RiskRegister!#REF!)</f>
        <v>#REF!</v>
      </c>
      <c r="D98" s="252" t="e">
        <f>IF(ISBLANK(RiskRegister!#REF!),"",RiskRegister!#REF!)</f>
        <v>#REF!</v>
      </c>
      <c r="E98" s="253" t="e">
        <f>IF(ISBLANK(RiskRegister!#REF!),"",RiskRegister!#REF!)</f>
        <v>#REF!</v>
      </c>
      <c r="F98" s="253" t="e">
        <f>IF(ISBLANK(RiskRegister!#REF!),"",RiskRegister!#REF!)</f>
        <v>#REF!</v>
      </c>
      <c r="G98" s="254" t="str">
        <f t="shared" si="4"/>
        <v/>
      </c>
      <c r="H98" s="255" t="e">
        <f>IF(ISBLANK(RiskRegister!#REF!),"",RiskRegister!#REF!)</f>
        <v>#REF!</v>
      </c>
      <c r="I98" s="256" t="e">
        <f>IF(ISBLANK(RiskRegister!#REF!),"",RiskRegister!#REF!)</f>
        <v>#REF!</v>
      </c>
      <c r="J98" s="206"/>
      <c r="K98" s="206"/>
      <c r="L98" s="266"/>
      <c r="M98" s="276"/>
      <c r="N98" s="265"/>
      <c r="O98" s="265"/>
      <c r="P98" s="316" t="str">
        <f t="shared" si="3"/>
        <v/>
      </c>
      <c r="Q98" s="212"/>
    </row>
    <row r="99" spans="1:17" ht="30.6">
      <c r="A99" s="175">
        <v>94</v>
      </c>
      <c r="B99" s="250" t="e">
        <f>IF(ISBLANK(RiskRegister!#REF!),"",RiskRegister!#REF!)</f>
        <v>#REF!</v>
      </c>
      <c r="C99" s="251" t="e">
        <f>IF(ISBLANK(RiskRegister!#REF!),"",RiskRegister!#REF!)</f>
        <v>#REF!</v>
      </c>
      <c r="D99" s="252" t="e">
        <f>IF(ISBLANK(RiskRegister!#REF!),"",RiskRegister!#REF!)</f>
        <v>#REF!</v>
      </c>
      <c r="E99" s="253" t="e">
        <f>IF(ISBLANK(RiskRegister!#REF!),"",RiskRegister!#REF!)</f>
        <v>#REF!</v>
      </c>
      <c r="F99" s="253" t="e">
        <f>IF(ISBLANK(RiskRegister!#REF!),"",RiskRegister!#REF!)</f>
        <v>#REF!</v>
      </c>
      <c r="G99" s="254" t="str">
        <f t="shared" si="4"/>
        <v/>
      </c>
      <c r="H99" s="255" t="e">
        <f>IF(ISBLANK(RiskRegister!#REF!),"",RiskRegister!#REF!)</f>
        <v>#REF!</v>
      </c>
      <c r="I99" s="256" t="e">
        <f>IF(ISBLANK(RiskRegister!#REF!),"",RiskRegister!#REF!)</f>
        <v>#REF!</v>
      </c>
      <c r="J99" s="206"/>
      <c r="K99" s="206"/>
      <c r="L99" s="266"/>
      <c r="M99" s="276"/>
      <c r="N99" s="265"/>
      <c r="O99" s="265"/>
      <c r="P99" s="316" t="str">
        <f t="shared" si="3"/>
        <v/>
      </c>
      <c r="Q99" s="212"/>
    </row>
    <row r="100" spans="1:17" ht="30.6">
      <c r="A100" s="175">
        <v>95</v>
      </c>
      <c r="B100" s="250" t="e">
        <f>IF(ISBLANK(RiskRegister!#REF!),"",RiskRegister!#REF!)</f>
        <v>#REF!</v>
      </c>
      <c r="C100" s="251" t="e">
        <f>IF(ISBLANK(RiskRegister!#REF!),"",RiskRegister!#REF!)</f>
        <v>#REF!</v>
      </c>
      <c r="D100" s="252" t="e">
        <f>IF(ISBLANK(RiskRegister!#REF!),"",RiskRegister!#REF!)</f>
        <v>#REF!</v>
      </c>
      <c r="E100" s="253" t="e">
        <f>IF(ISBLANK(RiskRegister!#REF!),"",RiskRegister!#REF!)</f>
        <v>#REF!</v>
      </c>
      <c r="F100" s="253" t="e">
        <f>IF(ISBLANK(RiskRegister!#REF!),"",RiskRegister!#REF!)</f>
        <v>#REF!</v>
      </c>
      <c r="G100" s="254" t="str">
        <f t="shared" si="4"/>
        <v/>
      </c>
      <c r="H100" s="255" t="e">
        <f>IF(ISBLANK(RiskRegister!#REF!),"",RiskRegister!#REF!)</f>
        <v>#REF!</v>
      </c>
      <c r="I100" s="256" t="e">
        <f>IF(ISBLANK(RiskRegister!#REF!),"",RiskRegister!#REF!)</f>
        <v>#REF!</v>
      </c>
      <c r="J100" s="206"/>
      <c r="K100" s="206"/>
      <c r="L100" s="266"/>
      <c r="M100" s="276"/>
      <c r="N100" s="265"/>
      <c r="O100" s="265"/>
      <c r="P100" s="316" t="str">
        <f t="shared" si="3"/>
        <v/>
      </c>
      <c r="Q100" s="212"/>
    </row>
    <row r="101" spans="1:17" ht="30.6">
      <c r="A101" s="175">
        <v>96</v>
      </c>
      <c r="B101" s="250" t="e">
        <f>IF(ISBLANK(RiskRegister!#REF!),"",RiskRegister!#REF!)</f>
        <v>#REF!</v>
      </c>
      <c r="C101" s="251" t="e">
        <f>IF(ISBLANK(RiskRegister!#REF!),"",RiskRegister!#REF!)</f>
        <v>#REF!</v>
      </c>
      <c r="D101" s="252" t="e">
        <f>IF(ISBLANK(RiskRegister!#REF!),"",RiskRegister!#REF!)</f>
        <v>#REF!</v>
      </c>
      <c r="E101" s="253" t="e">
        <f>IF(ISBLANK(RiskRegister!#REF!),"",RiskRegister!#REF!)</f>
        <v>#REF!</v>
      </c>
      <c r="F101" s="253" t="e">
        <f>IF(ISBLANK(RiskRegister!#REF!),"",RiskRegister!#REF!)</f>
        <v>#REF!</v>
      </c>
      <c r="G101" s="254" t="str">
        <f t="shared" si="4"/>
        <v/>
      </c>
      <c r="H101" s="255" t="e">
        <f>IF(ISBLANK(RiskRegister!#REF!),"",RiskRegister!#REF!)</f>
        <v>#REF!</v>
      </c>
      <c r="I101" s="256" t="e">
        <f>IF(ISBLANK(RiskRegister!#REF!),"",RiskRegister!#REF!)</f>
        <v>#REF!</v>
      </c>
      <c r="J101" s="206"/>
      <c r="K101" s="206"/>
      <c r="L101" s="266"/>
      <c r="M101" s="276"/>
      <c r="N101" s="265"/>
      <c r="O101" s="265"/>
      <c r="P101" s="316" t="str">
        <f t="shared" si="3"/>
        <v/>
      </c>
      <c r="Q101" s="212"/>
    </row>
    <row r="102" spans="1:17" ht="30.6">
      <c r="A102" s="175">
        <v>97</v>
      </c>
      <c r="B102" s="250" t="e">
        <f>IF(ISBLANK(RiskRegister!#REF!),"",RiskRegister!#REF!)</f>
        <v>#REF!</v>
      </c>
      <c r="C102" s="251" t="e">
        <f>IF(ISBLANK(RiskRegister!#REF!),"",RiskRegister!#REF!)</f>
        <v>#REF!</v>
      </c>
      <c r="D102" s="252" t="e">
        <f>IF(ISBLANK(RiskRegister!#REF!),"",RiskRegister!#REF!)</f>
        <v>#REF!</v>
      </c>
      <c r="E102" s="253" t="e">
        <f>IF(ISBLANK(RiskRegister!#REF!),"",RiskRegister!#REF!)</f>
        <v>#REF!</v>
      </c>
      <c r="F102" s="253" t="e">
        <f>IF(ISBLANK(RiskRegister!#REF!),"",RiskRegister!#REF!)</f>
        <v>#REF!</v>
      </c>
      <c r="G102" s="254" t="str">
        <f t="shared" si="4"/>
        <v/>
      </c>
      <c r="H102" s="255" t="e">
        <f>IF(ISBLANK(RiskRegister!#REF!),"",RiskRegister!#REF!)</f>
        <v>#REF!</v>
      </c>
      <c r="I102" s="256" t="e">
        <f>IF(ISBLANK(RiskRegister!#REF!),"",RiskRegister!#REF!)</f>
        <v>#REF!</v>
      </c>
      <c r="J102" s="206"/>
      <c r="K102" s="206"/>
      <c r="L102" s="266"/>
      <c r="M102" s="276"/>
      <c r="N102" s="265"/>
      <c r="O102" s="265"/>
      <c r="P102" s="316" t="str">
        <f t="shared" si="3"/>
        <v/>
      </c>
      <c r="Q102" s="212"/>
    </row>
    <row r="103" spans="1:17" ht="30.6">
      <c r="A103" s="175">
        <v>98</v>
      </c>
      <c r="B103" s="250" t="e">
        <f>IF(ISBLANK(RiskRegister!#REF!),"",RiskRegister!#REF!)</f>
        <v>#REF!</v>
      </c>
      <c r="C103" s="251" t="e">
        <f>IF(ISBLANK(RiskRegister!#REF!),"",RiskRegister!#REF!)</f>
        <v>#REF!</v>
      </c>
      <c r="D103" s="252" t="e">
        <f>IF(ISBLANK(RiskRegister!#REF!),"",RiskRegister!#REF!)</f>
        <v>#REF!</v>
      </c>
      <c r="E103" s="253" t="e">
        <f>IF(ISBLANK(RiskRegister!#REF!),"",RiskRegister!#REF!)</f>
        <v>#REF!</v>
      </c>
      <c r="F103" s="253" t="e">
        <f>IF(ISBLANK(RiskRegister!#REF!),"",RiskRegister!#REF!)</f>
        <v>#REF!</v>
      </c>
      <c r="G103" s="254" t="str">
        <f t="shared" si="4"/>
        <v/>
      </c>
      <c r="H103" s="255" t="e">
        <f>IF(ISBLANK(RiskRegister!#REF!),"",RiskRegister!#REF!)</f>
        <v>#REF!</v>
      </c>
      <c r="I103" s="256" t="e">
        <f>IF(ISBLANK(RiskRegister!#REF!),"",RiskRegister!#REF!)</f>
        <v>#REF!</v>
      </c>
      <c r="J103" s="206"/>
      <c r="K103" s="206"/>
      <c r="L103" s="266"/>
      <c r="M103" s="276"/>
      <c r="N103" s="265"/>
      <c r="O103" s="265"/>
      <c r="P103" s="316" t="str">
        <f t="shared" si="3"/>
        <v/>
      </c>
      <c r="Q103" s="212"/>
    </row>
    <row r="104" spans="1:17" ht="30.6">
      <c r="A104" s="175">
        <v>99</v>
      </c>
      <c r="B104" s="250" t="e">
        <f>IF(ISBLANK(RiskRegister!#REF!),"",RiskRegister!#REF!)</f>
        <v>#REF!</v>
      </c>
      <c r="C104" s="251" t="e">
        <f>IF(ISBLANK(RiskRegister!#REF!),"",RiskRegister!#REF!)</f>
        <v>#REF!</v>
      </c>
      <c r="D104" s="252" t="e">
        <f>IF(ISBLANK(RiskRegister!#REF!),"",RiskRegister!#REF!)</f>
        <v>#REF!</v>
      </c>
      <c r="E104" s="253" t="e">
        <f>IF(ISBLANK(RiskRegister!#REF!),"",RiskRegister!#REF!)</f>
        <v>#REF!</v>
      </c>
      <c r="F104" s="253" t="e">
        <f>IF(ISBLANK(RiskRegister!#REF!),"",RiskRegister!#REF!)</f>
        <v>#REF!</v>
      </c>
      <c r="G104" s="254" t="str">
        <f t="shared" si="4"/>
        <v/>
      </c>
      <c r="H104" s="255" t="e">
        <f>IF(ISBLANK(RiskRegister!#REF!),"",RiskRegister!#REF!)</f>
        <v>#REF!</v>
      </c>
      <c r="I104" s="256" t="e">
        <f>IF(ISBLANK(RiskRegister!#REF!),"",RiskRegister!#REF!)</f>
        <v>#REF!</v>
      </c>
      <c r="J104" s="206"/>
      <c r="K104" s="206"/>
      <c r="L104" s="266"/>
      <c r="M104" s="276"/>
      <c r="N104" s="265"/>
      <c r="O104" s="265"/>
      <c r="P104" s="316" t="str">
        <f t="shared" si="3"/>
        <v/>
      </c>
      <c r="Q104" s="212"/>
    </row>
    <row r="105" spans="1:17" ht="31.2" thickBot="1">
      <c r="A105" s="257">
        <v>100</v>
      </c>
      <c r="B105" s="258" t="e">
        <f>IF(ISBLANK(RiskRegister!#REF!),"",RiskRegister!#REF!)</f>
        <v>#REF!</v>
      </c>
      <c r="C105" s="259" t="e">
        <f>IF(ISBLANK(RiskRegister!#REF!),"",RiskRegister!#REF!)</f>
        <v>#REF!</v>
      </c>
      <c r="D105" s="260" t="e">
        <f>IF(ISBLANK(RiskRegister!#REF!),"",RiskRegister!#REF!)</f>
        <v>#REF!</v>
      </c>
      <c r="E105" s="261" t="e">
        <f>IF(ISBLANK(RiskRegister!#REF!),"",RiskRegister!#REF!)</f>
        <v>#REF!</v>
      </c>
      <c r="F105" s="261" t="e">
        <f>IF(ISBLANK(RiskRegister!#REF!),"",RiskRegister!#REF!)</f>
        <v>#REF!</v>
      </c>
      <c r="G105" s="262" t="str">
        <f t="shared" si="4"/>
        <v/>
      </c>
      <c r="H105" s="263" t="e">
        <f>IF(ISBLANK(RiskRegister!#REF!),"",RiskRegister!#REF!)</f>
        <v>#REF!</v>
      </c>
      <c r="I105" s="264" t="e">
        <f>IF(ISBLANK(RiskRegister!#REF!),"",RiskRegister!#REF!)</f>
        <v>#REF!</v>
      </c>
      <c r="J105" s="206"/>
      <c r="K105" s="206"/>
      <c r="L105" s="266"/>
      <c r="M105" s="276"/>
      <c r="N105" s="265"/>
      <c r="O105" s="265"/>
      <c r="P105" s="316" t="str">
        <f t="shared" si="3"/>
        <v/>
      </c>
      <c r="Q105" s="212"/>
    </row>
  </sheetData>
  <sheetProtection sheet="1" objects="1" scenarios="1" selectLockedCells="1"/>
  <mergeCells count="15">
    <mergeCell ref="N3:P3"/>
    <mergeCell ref="Q3:Q5"/>
    <mergeCell ref="N4:N5"/>
    <mergeCell ref="O4:O5"/>
    <mergeCell ref="P4:P5"/>
    <mergeCell ref="H3:H5"/>
    <mergeCell ref="I3:I5"/>
    <mergeCell ref="E4:E5"/>
    <mergeCell ref="F4:F5"/>
    <mergeCell ref="G4:G5"/>
    <mergeCell ref="A3:A5"/>
    <mergeCell ref="B3:B5"/>
    <mergeCell ref="C3:C5"/>
    <mergeCell ref="D3:D5"/>
    <mergeCell ref="E3:G3"/>
  </mergeCells>
  <conditionalFormatting sqref="C6:C105">
    <cfRule type="cellIs" dxfId="2115" priority="399" stopIfTrue="1" operator="equal">
      <formula>"Low"</formula>
    </cfRule>
    <cfRule type="cellIs" dxfId="2114" priority="400" stopIfTrue="1" operator="equal">
      <formula>"High"</formula>
    </cfRule>
    <cfRule type="cellIs" dxfId="2113" priority="401" stopIfTrue="1" operator="equal">
      <formula>"Extreme"</formula>
    </cfRule>
  </conditionalFormatting>
  <conditionalFormatting sqref="G67:H105 G6:G66">
    <cfRule type="cellIs" dxfId="2112" priority="283" stopIfTrue="1" operator="equal">
      <formula>"Low"</formula>
    </cfRule>
    <cfRule type="cellIs" dxfId="2111" priority="285" stopIfTrue="1" operator="equal">
      <formula>"High"</formula>
    </cfRule>
    <cfRule type="cellIs" dxfId="2110" priority="286" stopIfTrue="1" operator="equal">
      <formula>"Extreme"</formula>
    </cfRule>
  </conditionalFormatting>
  <conditionalFormatting sqref="G67:H105 G6:G66">
    <cfRule type="cellIs" dxfId="2109" priority="284" stopIfTrue="1" operator="equal">
      <formula>"Medium"</formula>
    </cfRule>
  </conditionalFormatting>
  <conditionalFormatting sqref="G6:G105">
    <cfRule type="cellIs" dxfId="2108" priority="287" stopIfTrue="1" operator="equal">
      <formula>"""Adequate"""</formula>
    </cfRule>
  </conditionalFormatting>
  <conditionalFormatting sqref="G67:H105 G6:G66">
    <cfRule type="cellIs" dxfId="2107" priority="280" operator="equal">
      <formula>"Has Room for improvement"</formula>
    </cfRule>
    <cfRule type="cellIs" dxfId="2106" priority="281" stopIfTrue="1" operator="equal">
      <formula>"Inadequate"</formula>
    </cfRule>
    <cfRule type="cellIs" dxfId="2105" priority="282" stopIfTrue="1" operator="equal">
      <formula>"Adequate"</formula>
    </cfRule>
  </conditionalFormatting>
  <conditionalFormatting sqref="G67:H105 G6:G66">
    <cfRule type="cellIs" dxfId="2104" priority="277" stopIfTrue="1" operator="equal">
      <formula>"Low"</formula>
    </cfRule>
    <cfRule type="cellIs" dxfId="2103" priority="278" stopIfTrue="1" operator="equal">
      <formula>"High"</formula>
    </cfRule>
    <cfRule type="cellIs" dxfId="2102" priority="279" stopIfTrue="1" operator="equal">
      <formula>"Extreme"</formula>
    </cfRule>
  </conditionalFormatting>
  <conditionalFormatting sqref="G67:H105 G6:G66">
    <cfRule type="cellIs" dxfId="2101" priority="276" stopIfTrue="1" operator="equal">
      <formula>"Medium"</formula>
    </cfRule>
  </conditionalFormatting>
  <conditionalFormatting sqref="G6:G105">
    <cfRule type="cellIs" dxfId="2100" priority="275" stopIfTrue="1" operator="equal">
      <formula>"""Adequate"""</formula>
    </cfRule>
  </conditionalFormatting>
  <conditionalFormatting sqref="G67:H105 G6:G66">
    <cfRule type="cellIs" dxfId="2099" priority="272" operator="equal">
      <formula>"Has Room for improvement"</formula>
    </cfRule>
    <cfRule type="cellIs" dxfId="2098" priority="273" stopIfTrue="1" operator="equal">
      <formula>"Inadequate"</formula>
    </cfRule>
    <cfRule type="cellIs" dxfId="2097" priority="274" stopIfTrue="1" operator="equal">
      <formula>"Adequate"</formula>
    </cfRule>
  </conditionalFormatting>
  <conditionalFormatting sqref="G67:H105 G6:G66">
    <cfRule type="cellIs" dxfId="2096" priority="269" stopIfTrue="1" operator="equal">
      <formula>"Low"</formula>
    </cfRule>
    <cfRule type="cellIs" dxfId="2095" priority="270" stopIfTrue="1" operator="equal">
      <formula>"High"</formula>
    </cfRule>
    <cfRule type="cellIs" dxfId="2094" priority="271" stopIfTrue="1" operator="equal">
      <formula>"Extreme"</formula>
    </cfRule>
  </conditionalFormatting>
  <conditionalFormatting sqref="G67:H105 G6:G66">
    <cfRule type="cellIs" dxfId="2093" priority="268" stopIfTrue="1" operator="equal">
      <formula>"Medium"</formula>
    </cfRule>
  </conditionalFormatting>
  <conditionalFormatting sqref="G6:G105">
    <cfRule type="cellIs" dxfId="2092" priority="267" stopIfTrue="1" operator="equal">
      <formula>"""Adequate"""</formula>
    </cfRule>
  </conditionalFormatting>
  <conditionalFormatting sqref="G67:H105 G6:G66">
    <cfRule type="cellIs" dxfId="2091" priority="264" operator="equal">
      <formula>"Has Room for improvement"</formula>
    </cfRule>
    <cfRule type="cellIs" dxfId="2090" priority="265" stopIfTrue="1" operator="equal">
      <formula>"Inadequate"</formula>
    </cfRule>
    <cfRule type="cellIs" dxfId="2089" priority="266" stopIfTrue="1" operator="equal">
      <formula>"Adequate"</formula>
    </cfRule>
  </conditionalFormatting>
  <conditionalFormatting sqref="G67:H105 G6:G66">
    <cfRule type="cellIs" dxfId="2088" priority="261" stopIfTrue="1" operator="equal">
      <formula>"Low"</formula>
    </cfRule>
    <cfRule type="cellIs" dxfId="2087" priority="262" stopIfTrue="1" operator="equal">
      <formula>"High"</formula>
    </cfRule>
    <cfRule type="cellIs" dxfId="2086" priority="263" stopIfTrue="1" operator="equal">
      <formula>"Extreme"</formula>
    </cfRule>
  </conditionalFormatting>
  <conditionalFormatting sqref="G67:H105 G6:G66">
    <cfRule type="cellIs" dxfId="2085" priority="260" stopIfTrue="1" operator="equal">
      <formula>"Medium"</formula>
    </cfRule>
  </conditionalFormatting>
  <conditionalFormatting sqref="G6:G105">
    <cfRule type="cellIs" dxfId="2084" priority="259" stopIfTrue="1" operator="equal">
      <formula>"""Adequate"""</formula>
    </cfRule>
  </conditionalFormatting>
  <conditionalFormatting sqref="G67:H105 G6:G66">
    <cfRule type="cellIs" dxfId="2083" priority="256" operator="equal">
      <formula>"Has Room for improvement"</formula>
    </cfRule>
    <cfRule type="cellIs" dxfId="2082" priority="257" stopIfTrue="1" operator="equal">
      <formula>"Inadequate"</formula>
    </cfRule>
    <cfRule type="cellIs" dxfId="2081" priority="258" stopIfTrue="1" operator="equal">
      <formula>"Adequate"</formula>
    </cfRule>
  </conditionalFormatting>
  <conditionalFormatting sqref="G67:H105 G6:G66">
    <cfRule type="cellIs" dxfId="2080" priority="253" stopIfTrue="1" operator="equal">
      <formula>"Low"</formula>
    </cfRule>
    <cfRule type="cellIs" dxfId="2079" priority="254" stopIfTrue="1" operator="equal">
      <formula>"High"</formula>
    </cfRule>
    <cfRule type="cellIs" dxfId="2078" priority="255" stopIfTrue="1" operator="equal">
      <formula>"Extreme"</formula>
    </cfRule>
  </conditionalFormatting>
  <conditionalFormatting sqref="G67:H105 G6:G66">
    <cfRule type="cellIs" dxfId="2077" priority="252" stopIfTrue="1" operator="equal">
      <formula>"Medium"</formula>
    </cfRule>
  </conditionalFormatting>
  <conditionalFormatting sqref="G6:G105">
    <cfRule type="cellIs" dxfId="2076" priority="251" stopIfTrue="1" operator="equal">
      <formula>"""Adequate"""</formula>
    </cfRule>
  </conditionalFormatting>
  <conditionalFormatting sqref="G67:H105 G6:G66">
    <cfRule type="cellIs" dxfId="2075" priority="248" operator="equal">
      <formula>"Has Room for improvement"</formula>
    </cfRule>
    <cfRule type="cellIs" dxfId="2074" priority="249" stopIfTrue="1" operator="equal">
      <formula>"Inadequate"</formula>
    </cfRule>
    <cfRule type="cellIs" dxfId="2073" priority="250" stopIfTrue="1" operator="equal">
      <formula>"Adequate"</formula>
    </cfRule>
  </conditionalFormatting>
  <conditionalFormatting sqref="G67:H105 G6:G66">
    <cfRule type="cellIs" dxfId="2072" priority="245" stopIfTrue="1" operator="equal">
      <formula>"Low"</formula>
    </cfRule>
    <cfRule type="cellIs" dxfId="2071" priority="246" stopIfTrue="1" operator="equal">
      <formula>"High"</formula>
    </cfRule>
    <cfRule type="cellIs" dxfId="2070" priority="247" stopIfTrue="1" operator="equal">
      <formula>"Extreme"</formula>
    </cfRule>
  </conditionalFormatting>
  <conditionalFormatting sqref="G67:H105 G6:G66">
    <cfRule type="cellIs" dxfId="2069" priority="244" stopIfTrue="1" operator="equal">
      <formula>"Medium"</formula>
    </cfRule>
  </conditionalFormatting>
  <conditionalFormatting sqref="G6:G105">
    <cfRule type="cellIs" dxfId="2068" priority="243" stopIfTrue="1" operator="equal">
      <formula>"""Adequate"""</formula>
    </cfRule>
  </conditionalFormatting>
  <conditionalFormatting sqref="G67:H105 G6:G66">
    <cfRule type="cellIs" dxfId="2067" priority="240" operator="equal">
      <formula>"Has Room for improvement"</formula>
    </cfRule>
    <cfRule type="cellIs" dxfId="2066" priority="241" stopIfTrue="1" operator="equal">
      <formula>"Inadequate"</formula>
    </cfRule>
    <cfRule type="cellIs" dxfId="2065" priority="242" stopIfTrue="1" operator="equal">
      <formula>"Adequate"</formula>
    </cfRule>
  </conditionalFormatting>
  <conditionalFormatting sqref="G67:H105 G6:G66">
    <cfRule type="cellIs" dxfId="2064" priority="237" stopIfTrue="1" operator="equal">
      <formula>"Low"</formula>
    </cfRule>
    <cfRule type="cellIs" dxfId="2063" priority="238" stopIfTrue="1" operator="equal">
      <formula>"High"</formula>
    </cfRule>
    <cfRule type="cellIs" dxfId="2062" priority="239" stopIfTrue="1" operator="equal">
      <formula>"Extreme"</formula>
    </cfRule>
  </conditionalFormatting>
  <conditionalFormatting sqref="G67:H105 G6:G66">
    <cfRule type="cellIs" dxfId="2061" priority="236" stopIfTrue="1" operator="equal">
      <formula>"Medium"</formula>
    </cfRule>
  </conditionalFormatting>
  <conditionalFormatting sqref="G6:G105">
    <cfRule type="cellIs" dxfId="2060" priority="235" stopIfTrue="1" operator="equal">
      <formula>"""Adequate"""</formula>
    </cfRule>
  </conditionalFormatting>
  <conditionalFormatting sqref="G67:H105 G6:G66">
    <cfRule type="cellIs" dxfId="2059" priority="232" operator="equal">
      <formula>"Has Room for improvement"</formula>
    </cfRule>
    <cfRule type="cellIs" dxfId="2058" priority="233" stopIfTrue="1" operator="equal">
      <formula>"Inadequate"</formula>
    </cfRule>
    <cfRule type="cellIs" dxfId="2057" priority="234" stopIfTrue="1" operator="equal">
      <formula>"Adequate"</formula>
    </cfRule>
  </conditionalFormatting>
  <conditionalFormatting sqref="G67:H105 G6:G66">
    <cfRule type="cellIs" dxfId="2056" priority="229" stopIfTrue="1" operator="equal">
      <formula>"Low"</formula>
    </cfRule>
    <cfRule type="cellIs" dxfId="2055" priority="230" stopIfTrue="1" operator="equal">
      <formula>"High"</formula>
    </cfRule>
    <cfRule type="cellIs" dxfId="2054" priority="231" stopIfTrue="1" operator="equal">
      <formula>"Extreme"</formula>
    </cfRule>
  </conditionalFormatting>
  <conditionalFormatting sqref="G67:H105 G6:G66">
    <cfRule type="cellIs" dxfId="2053" priority="228" stopIfTrue="1" operator="equal">
      <formula>"Medium"</formula>
    </cfRule>
  </conditionalFormatting>
  <conditionalFormatting sqref="G6:G105">
    <cfRule type="cellIs" dxfId="2052" priority="227" stopIfTrue="1" operator="equal">
      <formula>"""Adequate"""</formula>
    </cfRule>
  </conditionalFormatting>
  <conditionalFormatting sqref="G67:H105 G6:G66">
    <cfRule type="cellIs" dxfId="2051" priority="224" operator="equal">
      <formula>"Has Room for improvement"</formula>
    </cfRule>
    <cfRule type="cellIs" dxfId="2050" priority="225" stopIfTrue="1" operator="equal">
      <formula>"Inadequate"</formula>
    </cfRule>
    <cfRule type="cellIs" dxfId="2049" priority="226" stopIfTrue="1" operator="equal">
      <formula>"Adequate"</formula>
    </cfRule>
  </conditionalFormatting>
  <conditionalFormatting sqref="H6:H66">
    <cfRule type="cellIs" dxfId="2048" priority="220" stopIfTrue="1" operator="equal">
      <formula>"Low"</formula>
    </cfRule>
    <cfRule type="cellIs" dxfId="2047" priority="222" stopIfTrue="1" operator="equal">
      <formula>"High"</formula>
    </cfRule>
    <cfRule type="cellIs" dxfId="2046" priority="223" stopIfTrue="1" operator="equal">
      <formula>"Extreme"</formula>
    </cfRule>
  </conditionalFormatting>
  <conditionalFormatting sqref="H6:H66">
    <cfRule type="cellIs" dxfId="2045" priority="221" stopIfTrue="1" operator="equal">
      <formula>"Medium"</formula>
    </cfRule>
  </conditionalFormatting>
  <conditionalFormatting sqref="H6:H66">
    <cfRule type="cellIs" dxfId="2044" priority="217" operator="equal">
      <formula>"Has Room for improvement"</formula>
    </cfRule>
    <cfRule type="cellIs" dxfId="2043" priority="218" stopIfTrue="1" operator="equal">
      <formula>"Inadequate"</formula>
    </cfRule>
    <cfRule type="cellIs" dxfId="2042" priority="219" stopIfTrue="1" operator="equal">
      <formula>"Adequate"</formula>
    </cfRule>
  </conditionalFormatting>
  <conditionalFormatting sqref="D6:D105">
    <cfRule type="cellIs" dxfId="2041" priority="214" stopIfTrue="1" operator="equal">
      <formula>"Low"</formula>
    </cfRule>
    <cfRule type="cellIs" dxfId="2040" priority="215" stopIfTrue="1" operator="equal">
      <formula>"High"</formula>
    </cfRule>
    <cfRule type="cellIs" dxfId="2039" priority="216" stopIfTrue="1" operator="equal">
      <formula>"Extreme"</formula>
    </cfRule>
  </conditionalFormatting>
  <conditionalFormatting sqref="I6:I105">
    <cfRule type="cellIs" dxfId="2038" priority="213" operator="equal">
      <formula>"Yes"</formula>
    </cfRule>
  </conditionalFormatting>
  <conditionalFormatting sqref="Q67:Q105">
    <cfRule type="cellIs" dxfId="2037" priority="202" stopIfTrue="1" operator="equal">
      <formula>"Low"</formula>
    </cfRule>
    <cfRule type="cellIs" dxfId="2036" priority="204" stopIfTrue="1" operator="equal">
      <formula>"High"</formula>
    </cfRule>
    <cfRule type="cellIs" dxfId="2035" priority="205" stopIfTrue="1" operator="equal">
      <formula>"Extreme"</formula>
    </cfRule>
  </conditionalFormatting>
  <conditionalFormatting sqref="Q67:Q105">
    <cfRule type="cellIs" dxfId="2034" priority="203" stopIfTrue="1" operator="equal">
      <formula>"Medium"</formula>
    </cfRule>
  </conditionalFormatting>
  <conditionalFormatting sqref="Q67:Q105">
    <cfRule type="cellIs" dxfId="2033" priority="199" operator="equal">
      <formula>"Has Room for improvement"</formula>
    </cfRule>
    <cfRule type="cellIs" dxfId="2032" priority="200" stopIfTrue="1" operator="equal">
      <formula>"Inadequate"</formula>
    </cfRule>
    <cfRule type="cellIs" dxfId="2031" priority="201" stopIfTrue="1" operator="equal">
      <formula>"Adequate"</formula>
    </cfRule>
  </conditionalFormatting>
  <conditionalFormatting sqref="Q67:Q105">
    <cfRule type="cellIs" dxfId="2030" priority="196" stopIfTrue="1" operator="equal">
      <formula>"Low"</formula>
    </cfRule>
    <cfRule type="cellIs" dxfId="2029" priority="197" stopIfTrue="1" operator="equal">
      <formula>"High"</formula>
    </cfRule>
    <cfRule type="cellIs" dxfId="2028" priority="198" stopIfTrue="1" operator="equal">
      <formula>"Extreme"</formula>
    </cfRule>
  </conditionalFormatting>
  <conditionalFormatting sqref="Q67:Q105">
    <cfRule type="cellIs" dxfId="2027" priority="195" stopIfTrue="1" operator="equal">
      <formula>"Medium"</formula>
    </cfRule>
  </conditionalFormatting>
  <conditionalFormatting sqref="Q67:Q105">
    <cfRule type="cellIs" dxfId="2026" priority="192" operator="equal">
      <formula>"Has Room for improvement"</formula>
    </cfRule>
    <cfRule type="cellIs" dxfId="2025" priority="193" stopIfTrue="1" operator="equal">
      <formula>"Inadequate"</formula>
    </cfRule>
    <cfRule type="cellIs" dxfId="2024" priority="194" stopIfTrue="1" operator="equal">
      <formula>"Adequate"</formula>
    </cfRule>
  </conditionalFormatting>
  <conditionalFormatting sqref="Q67:Q105">
    <cfRule type="cellIs" dxfId="2023" priority="189" stopIfTrue="1" operator="equal">
      <formula>"Low"</formula>
    </cfRule>
    <cfRule type="cellIs" dxfId="2022" priority="190" stopIfTrue="1" operator="equal">
      <formula>"High"</formula>
    </cfRule>
    <cfRule type="cellIs" dxfId="2021" priority="191" stopIfTrue="1" operator="equal">
      <formula>"Extreme"</formula>
    </cfRule>
  </conditionalFormatting>
  <conditionalFormatting sqref="Q67:Q105">
    <cfRule type="cellIs" dxfId="2020" priority="188" stopIfTrue="1" operator="equal">
      <formula>"Medium"</formula>
    </cfRule>
  </conditionalFormatting>
  <conditionalFormatting sqref="Q67:Q105">
    <cfRule type="cellIs" dxfId="2019" priority="185" operator="equal">
      <formula>"Has Room for improvement"</formula>
    </cfRule>
    <cfRule type="cellIs" dxfId="2018" priority="186" stopIfTrue="1" operator="equal">
      <formula>"Inadequate"</formula>
    </cfRule>
    <cfRule type="cellIs" dxfId="2017" priority="187" stopIfTrue="1" operator="equal">
      <formula>"Adequate"</formula>
    </cfRule>
  </conditionalFormatting>
  <conditionalFormatting sqref="Q67:Q105">
    <cfRule type="cellIs" dxfId="2016" priority="182" stopIfTrue="1" operator="equal">
      <formula>"Low"</formula>
    </cfRule>
    <cfRule type="cellIs" dxfId="2015" priority="183" stopIfTrue="1" operator="equal">
      <formula>"High"</formula>
    </cfRule>
    <cfRule type="cellIs" dxfId="2014" priority="184" stopIfTrue="1" operator="equal">
      <formula>"Extreme"</formula>
    </cfRule>
  </conditionalFormatting>
  <conditionalFormatting sqref="Q67:Q105">
    <cfRule type="cellIs" dxfId="2013" priority="181" stopIfTrue="1" operator="equal">
      <formula>"Medium"</formula>
    </cfRule>
  </conditionalFormatting>
  <conditionalFormatting sqref="Q67:Q105">
    <cfRule type="cellIs" dxfId="2012" priority="178" operator="equal">
      <formula>"Has Room for improvement"</formula>
    </cfRule>
    <cfRule type="cellIs" dxfId="2011" priority="179" stopIfTrue="1" operator="equal">
      <formula>"Inadequate"</formula>
    </cfRule>
    <cfRule type="cellIs" dxfId="2010" priority="180" stopIfTrue="1" operator="equal">
      <formula>"Adequate"</formula>
    </cfRule>
  </conditionalFormatting>
  <conditionalFormatting sqref="Q67:Q105">
    <cfRule type="cellIs" dxfId="2009" priority="175" stopIfTrue="1" operator="equal">
      <formula>"Low"</formula>
    </cfRule>
    <cfRule type="cellIs" dxfId="2008" priority="176" stopIfTrue="1" operator="equal">
      <formula>"High"</formula>
    </cfRule>
    <cfRule type="cellIs" dxfId="2007" priority="177" stopIfTrue="1" operator="equal">
      <formula>"Extreme"</formula>
    </cfRule>
  </conditionalFormatting>
  <conditionalFormatting sqref="Q67:Q105">
    <cfRule type="cellIs" dxfId="2006" priority="174" stopIfTrue="1" operator="equal">
      <formula>"Medium"</formula>
    </cfRule>
  </conditionalFormatting>
  <conditionalFormatting sqref="Q67:Q105">
    <cfRule type="cellIs" dxfId="2005" priority="171" operator="equal">
      <formula>"Has Room for improvement"</formula>
    </cfRule>
    <cfRule type="cellIs" dxfId="2004" priority="172" stopIfTrue="1" operator="equal">
      <formula>"Inadequate"</formula>
    </cfRule>
    <cfRule type="cellIs" dxfId="2003" priority="173" stopIfTrue="1" operator="equal">
      <formula>"Adequate"</formula>
    </cfRule>
  </conditionalFormatting>
  <conditionalFormatting sqref="Q67:Q105">
    <cfRule type="cellIs" dxfId="2002" priority="168" stopIfTrue="1" operator="equal">
      <formula>"Low"</formula>
    </cfRule>
    <cfRule type="cellIs" dxfId="2001" priority="169" stopIfTrue="1" operator="equal">
      <formula>"High"</formula>
    </cfRule>
    <cfRule type="cellIs" dxfId="2000" priority="170" stopIfTrue="1" operator="equal">
      <formula>"Extreme"</formula>
    </cfRule>
  </conditionalFormatting>
  <conditionalFormatting sqref="Q67:Q105">
    <cfRule type="cellIs" dxfId="1999" priority="167" stopIfTrue="1" operator="equal">
      <formula>"Medium"</formula>
    </cfRule>
  </conditionalFormatting>
  <conditionalFormatting sqref="Q67:Q105">
    <cfRule type="cellIs" dxfId="1998" priority="164" operator="equal">
      <formula>"Has Room for improvement"</formula>
    </cfRule>
    <cfRule type="cellIs" dxfId="1997" priority="165" stopIfTrue="1" operator="equal">
      <formula>"Inadequate"</formula>
    </cfRule>
    <cfRule type="cellIs" dxfId="1996" priority="166" stopIfTrue="1" operator="equal">
      <formula>"Adequate"</formula>
    </cfRule>
  </conditionalFormatting>
  <conditionalFormatting sqref="Q67:Q105">
    <cfRule type="cellIs" dxfId="1995" priority="161" stopIfTrue="1" operator="equal">
      <formula>"Low"</formula>
    </cfRule>
    <cfRule type="cellIs" dxfId="1994" priority="162" stopIfTrue="1" operator="equal">
      <formula>"High"</formula>
    </cfRule>
    <cfRule type="cellIs" dxfId="1993" priority="163" stopIfTrue="1" operator="equal">
      <formula>"Extreme"</formula>
    </cfRule>
  </conditionalFormatting>
  <conditionalFormatting sqref="Q67:Q105">
    <cfRule type="cellIs" dxfId="1992" priority="160" stopIfTrue="1" operator="equal">
      <formula>"Medium"</formula>
    </cfRule>
  </conditionalFormatting>
  <conditionalFormatting sqref="Q67:Q105">
    <cfRule type="cellIs" dxfId="1991" priority="157" operator="equal">
      <formula>"Has Room for improvement"</formula>
    </cfRule>
    <cfRule type="cellIs" dxfId="1990" priority="158" stopIfTrue="1" operator="equal">
      <formula>"Inadequate"</formula>
    </cfRule>
    <cfRule type="cellIs" dxfId="1989" priority="159" stopIfTrue="1" operator="equal">
      <formula>"Adequate"</formula>
    </cfRule>
  </conditionalFormatting>
  <conditionalFormatting sqref="Q67:Q105">
    <cfRule type="cellIs" dxfId="1988" priority="154" stopIfTrue="1" operator="equal">
      <formula>"Low"</formula>
    </cfRule>
    <cfRule type="cellIs" dxfId="1987" priority="155" stopIfTrue="1" operator="equal">
      <formula>"High"</formula>
    </cfRule>
    <cfRule type="cellIs" dxfId="1986" priority="156" stopIfTrue="1" operator="equal">
      <formula>"Extreme"</formula>
    </cfRule>
  </conditionalFormatting>
  <conditionalFormatting sqref="Q67:Q105">
    <cfRule type="cellIs" dxfId="1985" priority="153" stopIfTrue="1" operator="equal">
      <formula>"Medium"</formula>
    </cfRule>
  </conditionalFormatting>
  <conditionalFormatting sqref="Q67:Q105">
    <cfRule type="cellIs" dxfId="1984" priority="150" operator="equal">
      <formula>"Has Room for improvement"</formula>
    </cfRule>
    <cfRule type="cellIs" dxfId="1983" priority="151" stopIfTrue="1" operator="equal">
      <formula>"Inadequate"</formula>
    </cfRule>
    <cfRule type="cellIs" dxfId="1982" priority="152" stopIfTrue="1" operator="equal">
      <formula>"Adequate"</formula>
    </cfRule>
  </conditionalFormatting>
  <conditionalFormatting sqref="Q53:Q66">
    <cfRule type="cellIs" dxfId="1981" priority="146" stopIfTrue="1" operator="equal">
      <formula>"Low"</formula>
    </cfRule>
    <cfRule type="cellIs" dxfId="1980" priority="148" stopIfTrue="1" operator="equal">
      <formula>"High"</formula>
    </cfRule>
    <cfRule type="cellIs" dxfId="1979" priority="149" stopIfTrue="1" operator="equal">
      <formula>"Extreme"</formula>
    </cfRule>
  </conditionalFormatting>
  <conditionalFormatting sqref="Q53:Q66">
    <cfRule type="cellIs" dxfId="1978" priority="147" stopIfTrue="1" operator="equal">
      <formula>"Medium"</formula>
    </cfRule>
  </conditionalFormatting>
  <conditionalFormatting sqref="Q53:Q66">
    <cfRule type="cellIs" dxfId="1977" priority="143" operator="equal">
      <formula>"Has Room for improvement"</formula>
    </cfRule>
    <cfRule type="cellIs" dxfId="1976" priority="144" stopIfTrue="1" operator="equal">
      <formula>"Inadequate"</formula>
    </cfRule>
    <cfRule type="cellIs" dxfId="1975" priority="145" stopIfTrue="1" operator="equal">
      <formula>"Adequate"</formula>
    </cfRule>
  </conditionalFormatting>
  <conditionalFormatting sqref="Q16:Q52">
    <cfRule type="cellIs" dxfId="1974" priority="75" stopIfTrue="1" operator="equal">
      <formula>"Low"</formula>
    </cfRule>
    <cfRule type="cellIs" dxfId="1973" priority="77" stopIfTrue="1" operator="equal">
      <formula>"High"</formula>
    </cfRule>
    <cfRule type="cellIs" dxfId="1972" priority="78" stopIfTrue="1" operator="equal">
      <formula>"Extreme"</formula>
    </cfRule>
  </conditionalFormatting>
  <conditionalFormatting sqref="Q16:Q52">
    <cfRule type="cellIs" dxfId="1971" priority="76" stopIfTrue="1" operator="equal">
      <formula>"Medium"</formula>
    </cfRule>
  </conditionalFormatting>
  <conditionalFormatting sqref="Q16:Q52">
    <cfRule type="cellIs" dxfId="1970" priority="72" operator="equal">
      <formula>"Has Room for improvement"</formula>
    </cfRule>
    <cfRule type="cellIs" dxfId="1969" priority="73" stopIfTrue="1" operator="equal">
      <formula>"Inadequate"</formula>
    </cfRule>
    <cfRule type="cellIs" dxfId="1968" priority="74" stopIfTrue="1" operator="equal">
      <formula>"Adequate"</formula>
    </cfRule>
  </conditionalFormatting>
  <conditionalFormatting sqref="P6:P105">
    <cfRule type="cellIs" dxfId="1967" priority="67" stopIfTrue="1" operator="equal">
      <formula>"Low"</formula>
    </cfRule>
    <cfRule type="cellIs" dxfId="1966" priority="69" stopIfTrue="1" operator="equal">
      <formula>"High"</formula>
    </cfRule>
    <cfRule type="cellIs" dxfId="1965" priority="70" stopIfTrue="1" operator="equal">
      <formula>"Extreme"</formula>
    </cfRule>
  </conditionalFormatting>
  <conditionalFormatting sqref="P6:P105">
    <cfRule type="cellIs" dxfId="1964" priority="68" stopIfTrue="1" operator="equal">
      <formula>"Medium"</formula>
    </cfRule>
  </conditionalFormatting>
  <conditionalFormatting sqref="P6:P105">
    <cfRule type="cellIs" dxfId="1963" priority="71" stopIfTrue="1" operator="equal">
      <formula>"""Adequate"""</formula>
    </cfRule>
  </conditionalFormatting>
  <conditionalFormatting sqref="P6:P105">
    <cfRule type="cellIs" dxfId="1962" priority="64" operator="equal">
      <formula>"Has Room for improvement"</formula>
    </cfRule>
    <cfRule type="cellIs" dxfId="1961" priority="65" stopIfTrue="1" operator="equal">
      <formula>"Inadequate"</formula>
    </cfRule>
    <cfRule type="cellIs" dxfId="1960" priority="66" stopIfTrue="1" operator="equal">
      <formula>"Adequate"</formula>
    </cfRule>
  </conditionalFormatting>
  <conditionalFormatting sqref="P6:P105">
    <cfRule type="cellIs" dxfId="1959" priority="61" stopIfTrue="1" operator="equal">
      <formula>"Low"</formula>
    </cfRule>
    <cfRule type="cellIs" dxfId="1958" priority="62" stopIfTrue="1" operator="equal">
      <formula>"High"</formula>
    </cfRule>
    <cfRule type="cellIs" dxfId="1957" priority="63" stopIfTrue="1" operator="equal">
      <formula>"Extreme"</formula>
    </cfRule>
  </conditionalFormatting>
  <conditionalFormatting sqref="P6:P105">
    <cfRule type="cellIs" dxfId="1956" priority="60" stopIfTrue="1" operator="equal">
      <formula>"Medium"</formula>
    </cfRule>
  </conditionalFormatting>
  <conditionalFormatting sqref="P6:P105">
    <cfRule type="cellIs" dxfId="1955" priority="59" stopIfTrue="1" operator="equal">
      <formula>"""Adequate"""</formula>
    </cfRule>
  </conditionalFormatting>
  <conditionalFormatting sqref="P6:P105">
    <cfRule type="cellIs" dxfId="1954" priority="56" operator="equal">
      <formula>"Has Room for improvement"</formula>
    </cfRule>
    <cfRule type="cellIs" dxfId="1953" priority="57" stopIfTrue="1" operator="equal">
      <formula>"Inadequate"</formula>
    </cfRule>
    <cfRule type="cellIs" dxfId="1952" priority="58" stopIfTrue="1" operator="equal">
      <formula>"Adequate"</formula>
    </cfRule>
  </conditionalFormatting>
  <conditionalFormatting sqref="P6:P105">
    <cfRule type="cellIs" dxfId="1951" priority="53" stopIfTrue="1" operator="equal">
      <formula>"Low"</formula>
    </cfRule>
    <cfRule type="cellIs" dxfId="1950" priority="54" stopIfTrue="1" operator="equal">
      <formula>"High"</formula>
    </cfRule>
    <cfRule type="cellIs" dxfId="1949" priority="55" stopIfTrue="1" operator="equal">
      <formula>"Extreme"</formula>
    </cfRule>
  </conditionalFormatting>
  <conditionalFormatting sqref="P6:P105">
    <cfRule type="cellIs" dxfId="1948" priority="52" stopIfTrue="1" operator="equal">
      <formula>"Medium"</formula>
    </cfRule>
  </conditionalFormatting>
  <conditionalFormatting sqref="P6:P105">
    <cfRule type="cellIs" dxfId="1947" priority="51" stopIfTrue="1" operator="equal">
      <formula>"""Adequate"""</formula>
    </cfRule>
  </conditionalFormatting>
  <conditionalFormatting sqref="P6:P105">
    <cfRule type="cellIs" dxfId="1946" priority="48" operator="equal">
      <formula>"Has Room for improvement"</formula>
    </cfRule>
    <cfRule type="cellIs" dxfId="1945" priority="49" stopIfTrue="1" operator="equal">
      <formula>"Inadequate"</formula>
    </cfRule>
    <cfRule type="cellIs" dxfId="1944" priority="50" stopIfTrue="1" operator="equal">
      <formula>"Adequate"</formula>
    </cfRule>
  </conditionalFormatting>
  <conditionalFormatting sqref="P6:P105">
    <cfRule type="cellIs" dxfId="1943" priority="45" stopIfTrue="1" operator="equal">
      <formula>"Low"</formula>
    </cfRule>
    <cfRule type="cellIs" dxfId="1942" priority="46" stopIfTrue="1" operator="equal">
      <formula>"High"</formula>
    </cfRule>
    <cfRule type="cellIs" dxfId="1941" priority="47" stopIfTrue="1" operator="equal">
      <formula>"Extreme"</formula>
    </cfRule>
  </conditionalFormatting>
  <conditionalFormatting sqref="P6:P105">
    <cfRule type="cellIs" dxfId="1940" priority="44" stopIfTrue="1" operator="equal">
      <formula>"Medium"</formula>
    </cfRule>
  </conditionalFormatting>
  <conditionalFormatting sqref="P6:P105">
    <cfRule type="cellIs" dxfId="1939" priority="43" stopIfTrue="1" operator="equal">
      <formula>"""Adequate"""</formula>
    </cfRule>
  </conditionalFormatting>
  <conditionalFormatting sqref="P6:P105">
    <cfRule type="cellIs" dxfId="1938" priority="40" operator="equal">
      <formula>"Has Room for improvement"</formula>
    </cfRule>
    <cfRule type="cellIs" dxfId="1937" priority="41" stopIfTrue="1" operator="equal">
      <formula>"Inadequate"</formula>
    </cfRule>
    <cfRule type="cellIs" dxfId="1936" priority="42" stopIfTrue="1" operator="equal">
      <formula>"Adequate"</formula>
    </cfRule>
  </conditionalFormatting>
  <conditionalFormatting sqref="P6:P105">
    <cfRule type="cellIs" dxfId="1935" priority="37" stopIfTrue="1" operator="equal">
      <formula>"Low"</formula>
    </cfRule>
    <cfRule type="cellIs" dxfId="1934" priority="38" stopIfTrue="1" operator="equal">
      <formula>"High"</formula>
    </cfRule>
    <cfRule type="cellIs" dxfId="1933" priority="39" stopIfTrue="1" operator="equal">
      <formula>"Extreme"</formula>
    </cfRule>
  </conditionalFormatting>
  <conditionalFormatting sqref="P6:P105">
    <cfRule type="cellIs" dxfId="1932" priority="36" stopIfTrue="1" operator="equal">
      <formula>"Medium"</formula>
    </cfRule>
  </conditionalFormatting>
  <conditionalFormatting sqref="P6:P105">
    <cfRule type="cellIs" dxfId="1931" priority="35" stopIfTrue="1" operator="equal">
      <formula>"""Adequate"""</formula>
    </cfRule>
  </conditionalFormatting>
  <conditionalFormatting sqref="P6:P105">
    <cfRule type="cellIs" dxfId="1930" priority="32" operator="equal">
      <formula>"Has Room for improvement"</formula>
    </cfRule>
    <cfRule type="cellIs" dxfId="1929" priority="33" stopIfTrue="1" operator="equal">
      <formula>"Inadequate"</formula>
    </cfRule>
    <cfRule type="cellIs" dxfId="1928" priority="34" stopIfTrue="1" operator="equal">
      <formula>"Adequate"</formula>
    </cfRule>
  </conditionalFormatting>
  <conditionalFormatting sqref="P6:P105">
    <cfRule type="cellIs" dxfId="1927" priority="29" stopIfTrue="1" operator="equal">
      <formula>"Low"</formula>
    </cfRule>
    <cfRule type="cellIs" dxfId="1926" priority="30" stopIfTrue="1" operator="equal">
      <formula>"High"</formula>
    </cfRule>
    <cfRule type="cellIs" dxfId="1925" priority="31" stopIfTrue="1" operator="equal">
      <formula>"Extreme"</formula>
    </cfRule>
  </conditionalFormatting>
  <conditionalFormatting sqref="P6:P105">
    <cfRule type="cellIs" dxfId="1924" priority="28" stopIfTrue="1" operator="equal">
      <formula>"Medium"</formula>
    </cfRule>
  </conditionalFormatting>
  <conditionalFormatting sqref="P6:P105">
    <cfRule type="cellIs" dxfId="1923" priority="27" stopIfTrue="1" operator="equal">
      <formula>"""Adequate"""</formula>
    </cfRule>
  </conditionalFormatting>
  <conditionalFormatting sqref="P6:P105">
    <cfRule type="cellIs" dxfId="1922" priority="24" operator="equal">
      <formula>"Has Room for improvement"</formula>
    </cfRule>
    <cfRule type="cellIs" dxfId="1921" priority="25" stopIfTrue="1" operator="equal">
      <formula>"Inadequate"</formula>
    </cfRule>
    <cfRule type="cellIs" dxfId="1920" priority="26" stopIfTrue="1" operator="equal">
      <formula>"Adequate"</formula>
    </cfRule>
  </conditionalFormatting>
  <conditionalFormatting sqref="P6:P105">
    <cfRule type="cellIs" dxfId="1919" priority="21" stopIfTrue="1" operator="equal">
      <formula>"Low"</formula>
    </cfRule>
    <cfRule type="cellIs" dxfId="1918" priority="22" stopIfTrue="1" operator="equal">
      <formula>"High"</formula>
    </cfRule>
    <cfRule type="cellIs" dxfId="1917" priority="23" stopIfTrue="1" operator="equal">
      <formula>"Extreme"</formula>
    </cfRule>
  </conditionalFormatting>
  <conditionalFormatting sqref="P6:P105">
    <cfRule type="cellIs" dxfId="1916" priority="20" stopIfTrue="1" operator="equal">
      <formula>"Medium"</formula>
    </cfRule>
  </conditionalFormatting>
  <conditionalFormatting sqref="P6:P105">
    <cfRule type="cellIs" dxfId="1915" priority="19" stopIfTrue="1" operator="equal">
      <formula>"""Adequate"""</formula>
    </cfRule>
  </conditionalFormatting>
  <conditionalFormatting sqref="P6:P105">
    <cfRule type="cellIs" dxfId="1914" priority="16" operator="equal">
      <formula>"Has Room for improvement"</formula>
    </cfRule>
    <cfRule type="cellIs" dxfId="1913" priority="17" stopIfTrue="1" operator="equal">
      <formula>"Inadequate"</formula>
    </cfRule>
    <cfRule type="cellIs" dxfId="1912" priority="18" stopIfTrue="1" operator="equal">
      <formula>"Adequate"</formula>
    </cfRule>
  </conditionalFormatting>
  <conditionalFormatting sqref="P6:P105">
    <cfRule type="cellIs" dxfId="1911" priority="13" stopIfTrue="1" operator="equal">
      <formula>"Low"</formula>
    </cfRule>
    <cfRule type="cellIs" dxfId="1910" priority="14" stopIfTrue="1" operator="equal">
      <formula>"High"</formula>
    </cfRule>
    <cfRule type="cellIs" dxfId="1909" priority="15" stopIfTrue="1" operator="equal">
      <formula>"Extreme"</formula>
    </cfRule>
  </conditionalFormatting>
  <conditionalFormatting sqref="P6:P105">
    <cfRule type="cellIs" dxfId="1908" priority="12" stopIfTrue="1" operator="equal">
      <formula>"Medium"</formula>
    </cfRule>
  </conditionalFormatting>
  <conditionalFormatting sqref="P6:P105">
    <cfRule type="cellIs" dxfId="1907" priority="11" stopIfTrue="1" operator="equal">
      <formula>"""Adequate"""</formula>
    </cfRule>
  </conditionalFormatting>
  <conditionalFormatting sqref="P6:P105">
    <cfRule type="cellIs" dxfId="1906" priority="8" operator="equal">
      <formula>"Has Room for improvement"</formula>
    </cfRule>
    <cfRule type="cellIs" dxfId="1905" priority="9" stopIfTrue="1" operator="equal">
      <formula>"Inadequate"</formula>
    </cfRule>
    <cfRule type="cellIs" dxfId="1904" priority="10" stopIfTrue="1" operator="equal">
      <formula>"Adequate"</formula>
    </cfRule>
  </conditionalFormatting>
  <conditionalFormatting sqref="Q6:Q15">
    <cfRule type="cellIs" dxfId="1903" priority="4" stopIfTrue="1" operator="equal">
      <formula>"Low"</formula>
    </cfRule>
    <cfRule type="cellIs" dxfId="1902" priority="6" stopIfTrue="1" operator="equal">
      <formula>"High"</formula>
    </cfRule>
    <cfRule type="cellIs" dxfId="1901" priority="7" stopIfTrue="1" operator="equal">
      <formula>"Extreme"</formula>
    </cfRule>
  </conditionalFormatting>
  <conditionalFormatting sqref="Q6:Q15">
    <cfRule type="cellIs" dxfId="1900" priority="5" stopIfTrue="1" operator="equal">
      <formula>"Medium"</formula>
    </cfRule>
  </conditionalFormatting>
  <conditionalFormatting sqref="Q6:Q15">
    <cfRule type="cellIs" dxfId="1899" priority="1" operator="equal">
      <formula>"Has Room for improvement"</formula>
    </cfRule>
    <cfRule type="cellIs" dxfId="1898" priority="2" stopIfTrue="1" operator="equal">
      <formula>"Inadequate"</formula>
    </cfRule>
    <cfRule type="cellIs" dxfId="1897" priority="3" stopIfTrue="1" operator="equal">
      <formula>"Adequate"</formula>
    </cfRule>
  </conditionalFormatting>
  <dataValidations count="3">
    <dataValidation type="whole" allowBlank="1" showInputMessage="1" showErrorMessage="1" prompt="Rating must be 1 to 5." sqref="N67:O105 N18:O40" xr:uid="{00000000-0002-0000-0200-000000000000}">
      <formula1>1</formula1>
      <formula2>5</formula2>
    </dataValidation>
    <dataValidation type="whole" allowBlank="1" showInputMessage="1" showErrorMessage="1" sqref="WVQ983046:WVQ983145 WLU983046:WLU983145 WBY983046:WBY983145 VSC983046:VSC983145 VIG983046:VIG983145 UYK983046:UYK983145 UOO983046:UOO983145 UES983046:UES983145 TUW983046:TUW983145 TLA983046:TLA983145 TBE983046:TBE983145 SRI983046:SRI983145 SHM983046:SHM983145 RXQ983046:RXQ983145 RNU983046:RNU983145 RDY983046:RDY983145 QUC983046:QUC983145 QKG983046:QKG983145 QAK983046:QAK983145 PQO983046:PQO983145 PGS983046:PGS983145 OWW983046:OWW983145 ONA983046:ONA983145 ODE983046:ODE983145 NTI983046:NTI983145 NJM983046:NJM983145 MZQ983046:MZQ983145 MPU983046:MPU983145 MFY983046:MFY983145 LWC983046:LWC983145 LMG983046:LMG983145 LCK983046:LCK983145 KSO983046:KSO983145 KIS983046:KIS983145 JYW983046:JYW983145 JPA983046:JPA983145 JFE983046:JFE983145 IVI983046:IVI983145 ILM983046:ILM983145 IBQ983046:IBQ983145 HRU983046:HRU983145 HHY983046:HHY983145 GYC983046:GYC983145 GOG983046:GOG983145 GEK983046:GEK983145 FUO983046:FUO983145 FKS983046:FKS983145 FAW983046:FAW983145 ERA983046:ERA983145 EHE983046:EHE983145 DXI983046:DXI983145 DNM983046:DNM983145 DDQ983046:DDQ983145 CTU983046:CTU983145 CJY983046:CJY983145 CAC983046:CAC983145 BQG983046:BQG983145 BGK983046:BGK983145 AWO983046:AWO983145 AMS983046:AMS983145 ACW983046:ACW983145 TA983046:TA983145 JE983046:JE983145 WVQ917510:WVQ917609 WLU917510:WLU917609 WBY917510:WBY917609 VSC917510:VSC917609 VIG917510:VIG917609 UYK917510:UYK917609 UOO917510:UOO917609 UES917510:UES917609 TUW917510:TUW917609 TLA917510:TLA917609 TBE917510:TBE917609 SRI917510:SRI917609 SHM917510:SHM917609 RXQ917510:RXQ917609 RNU917510:RNU917609 RDY917510:RDY917609 QUC917510:QUC917609 QKG917510:QKG917609 QAK917510:QAK917609 PQO917510:PQO917609 PGS917510:PGS917609 OWW917510:OWW917609 ONA917510:ONA917609 ODE917510:ODE917609 NTI917510:NTI917609 NJM917510:NJM917609 MZQ917510:MZQ917609 MPU917510:MPU917609 MFY917510:MFY917609 LWC917510:LWC917609 LMG917510:LMG917609 LCK917510:LCK917609 KSO917510:KSO917609 KIS917510:KIS917609 JYW917510:JYW917609 JPA917510:JPA917609 JFE917510:JFE917609 IVI917510:IVI917609 ILM917510:ILM917609 IBQ917510:IBQ917609 HRU917510:HRU917609 HHY917510:HHY917609 GYC917510:GYC917609 GOG917510:GOG917609 GEK917510:GEK917609 FUO917510:FUO917609 FKS917510:FKS917609 FAW917510:FAW917609 ERA917510:ERA917609 EHE917510:EHE917609 DXI917510:DXI917609 DNM917510:DNM917609 DDQ917510:DDQ917609 CTU917510:CTU917609 CJY917510:CJY917609 CAC917510:CAC917609 BQG917510:BQG917609 BGK917510:BGK917609 AWO917510:AWO917609 AMS917510:AMS917609 ACW917510:ACW917609 TA917510:TA917609 JE917510:JE917609 WVQ851974:WVQ852073 WLU851974:WLU852073 WBY851974:WBY852073 VSC851974:VSC852073 VIG851974:VIG852073 UYK851974:UYK852073 UOO851974:UOO852073 UES851974:UES852073 TUW851974:TUW852073 TLA851974:TLA852073 TBE851974:TBE852073 SRI851974:SRI852073 SHM851974:SHM852073 RXQ851974:RXQ852073 RNU851974:RNU852073 RDY851974:RDY852073 QUC851974:QUC852073 QKG851974:QKG852073 QAK851974:QAK852073 PQO851974:PQO852073 PGS851974:PGS852073 OWW851974:OWW852073 ONA851974:ONA852073 ODE851974:ODE852073 NTI851974:NTI852073 NJM851974:NJM852073 MZQ851974:MZQ852073 MPU851974:MPU852073 MFY851974:MFY852073 LWC851974:LWC852073 LMG851974:LMG852073 LCK851974:LCK852073 KSO851974:KSO852073 KIS851974:KIS852073 JYW851974:JYW852073 JPA851974:JPA852073 JFE851974:JFE852073 IVI851974:IVI852073 ILM851974:ILM852073 IBQ851974:IBQ852073 HRU851974:HRU852073 HHY851974:HHY852073 GYC851974:GYC852073 GOG851974:GOG852073 GEK851974:GEK852073 FUO851974:FUO852073 FKS851974:FKS852073 FAW851974:FAW852073 ERA851974:ERA852073 EHE851974:EHE852073 DXI851974:DXI852073 DNM851974:DNM852073 DDQ851974:DDQ852073 CTU851974:CTU852073 CJY851974:CJY852073 CAC851974:CAC852073 BQG851974:BQG852073 BGK851974:BGK852073 AWO851974:AWO852073 AMS851974:AMS852073 ACW851974:ACW852073 TA851974:TA852073 JE851974:JE852073 WVQ786438:WVQ786537 WLU786438:WLU786537 WBY786438:WBY786537 VSC786438:VSC786537 VIG786438:VIG786537 UYK786438:UYK786537 UOO786438:UOO786537 UES786438:UES786537 TUW786438:TUW786537 TLA786438:TLA786537 TBE786438:TBE786537 SRI786438:SRI786537 SHM786438:SHM786537 RXQ786438:RXQ786537 RNU786438:RNU786537 RDY786438:RDY786537 QUC786438:QUC786537 QKG786438:QKG786537 QAK786438:QAK786537 PQO786438:PQO786537 PGS786438:PGS786537 OWW786438:OWW786537 ONA786438:ONA786537 ODE786438:ODE786537 NTI786438:NTI786537 NJM786438:NJM786537 MZQ786438:MZQ786537 MPU786438:MPU786537 MFY786438:MFY786537 LWC786438:LWC786537 LMG786438:LMG786537 LCK786438:LCK786537 KSO786438:KSO786537 KIS786438:KIS786537 JYW786438:JYW786537 JPA786438:JPA786537 JFE786438:JFE786537 IVI786438:IVI786537 ILM786438:ILM786537 IBQ786438:IBQ786537 HRU786438:HRU786537 HHY786438:HHY786537 GYC786438:GYC786537 GOG786438:GOG786537 GEK786438:GEK786537 FUO786438:FUO786537 FKS786438:FKS786537 FAW786438:FAW786537 ERA786438:ERA786537 EHE786438:EHE786537 DXI786438:DXI786537 DNM786438:DNM786537 DDQ786438:DDQ786537 CTU786438:CTU786537 CJY786438:CJY786537 CAC786438:CAC786537 BQG786438:BQG786537 BGK786438:BGK786537 AWO786438:AWO786537 AMS786438:AMS786537 ACW786438:ACW786537 TA786438:TA786537 JE786438:JE786537 WVQ720902:WVQ721001 WLU720902:WLU721001 WBY720902:WBY721001 VSC720902:VSC721001 VIG720902:VIG721001 UYK720902:UYK721001 UOO720902:UOO721001 UES720902:UES721001 TUW720902:TUW721001 TLA720902:TLA721001 TBE720902:TBE721001 SRI720902:SRI721001 SHM720902:SHM721001 RXQ720902:RXQ721001 RNU720902:RNU721001 RDY720902:RDY721001 QUC720902:QUC721001 QKG720902:QKG721001 QAK720902:QAK721001 PQO720902:PQO721001 PGS720902:PGS721001 OWW720902:OWW721001 ONA720902:ONA721001 ODE720902:ODE721001 NTI720902:NTI721001 NJM720902:NJM721001 MZQ720902:MZQ721001 MPU720902:MPU721001 MFY720902:MFY721001 LWC720902:LWC721001 LMG720902:LMG721001 LCK720902:LCK721001 KSO720902:KSO721001 KIS720902:KIS721001 JYW720902:JYW721001 JPA720902:JPA721001 JFE720902:JFE721001 IVI720902:IVI721001 ILM720902:ILM721001 IBQ720902:IBQ721001 HRU720902:HRU721001 HHY720902:HHY721001 GYC720902:GYC721001 GOG720902:GOG721001 GEK720902:GEK721001 FUO720902:FUO721001 FKS720902:FKS721001 FAW720902:FAW721001 ERA720902:ERA721001 EHE720902:EHE721001 DXI720902:DXI721001 DNM720902:DNM721001 DDQ720902:DDQ721001 CTU720902:CTU721001 CJY720902:CJY721001 CAC720902:CAC721001 BQG720902:BQG721001 BGK720902:BGK721001 AWO720902:AWO721001 AMS720902:AMS721001 ACW720902:ACW721001 TA720902:TA721001 JE720902:JE721001 WVQ655366:WVQ655465 WLU655366:WLU655465 WBY655366:WBY655465 VSC655366:VSC655465 VIG655366:VIG655465 UYK655366:UYK655465 UOO655366:UOO655465 UES655366:UES655465 TUW655366:TUW655465 TLA655366:TLA655465 TBE655366:TBE655465 SRI655366:SRI655465 SHM655366:SHM655465 RXQ655366:RXQ655465 RNU655366:RNU655465 RDY655366:RDY655465 QUC655366:QUC655465 QKG655366:QKG655465 QAK655366:QAK655465 PQO655366:PQO655465 PGS655366:PGS655465 OWW655366:OWW655465 ONA655366:ONA655465 ODE655366:ODE655465 NTI655366:NTI655465 NJM655366:NJM655465 MZQ655366:MZQ655465 MPU655366:MPU655465 MFY655366:MFY655465 LWC655366:LWC655465 LMG655366:LMG655465 LCK655366:LCK655465 KSO655366:KSO655465 KIS655366:KIS655465 JYW655366:JYW655465 JPA655366:JPA655465 JFE655366:JFE655465 IVI655366:IVI655465 ILM655366:ILM655465 IBQ655366:IBQ655465 HRU655366:HRU655465 HHY655366:HHY655465 GYC655366:GYC655465 GOG655366:GOG655465 GEK655366:GEK655465 FUO655366:FUO655465 FKS655366:FKS655465 FAW655366:FAW655465 ERA655366:ERA655465 EHE655366:EHE655465 DXI655366:DXI655465 DNM655366:DNM655465 DDQ655366:DDQ655465 CTU655366:CTU655465 CJY655366:CJY655465 CAC655366:CAC655465 BQG655366:BQG655465 BGK655366:BGK655465 AWO655366:AWO655465 AMS655366:AMS655465 ACW655366:ACW655465 TA655366:TA655465 JE655366:JE655465 WVQ589830:WVQ589929 WLU589830:WLU589929 WBY589830:WBY589929 VSC589830:VSC589929 VIG589830:VIG589929 UYK589830:UYK589929 UOO589830:UOO589929 UES589830:UES589929 TUW589830:TUW589929 TLA589830:TLA589929 TBE589830:TBE589929 SRI589830:SRI589929 SHM589830:SHM589929 RXQ589830:RXQ589929 RNU589830:RNU589929 RDY589830:RDY589929 QUC589830:QUC589929 QKG589830:QKG589929 QAK589830:QAK589929 PQO589830:PQO589929 PGS589830:PGS589929 OWW589830:OWW589929 ONA589830:ONA589929 ODE589830:ODE589929 NTI589830:NTI589929 NJM589830:NJM589929 MZQ589830:MZQ589929 MPU589830:MPU589929 MFY589830:MFY589929 LWC589830:LWC589929 LMG589830:LMG589929 LCK589830:LCK589929 KSO589830:KSO589929 KIS589830:KIS589929 JYW589830:JYW589929 JPA589830:JPA589929 JFE589830:JFE589929 IVI589830:IVI589929 ILM589830:ILM589929 IBQ589830:IBQ589929 HRU589830:HRU589929 HHY589830:HHY589929 GYC589830:GYC589929 GOG589830:GOG589929 GEK589830:GEK589929 FUO589830:FUO589929 FKS589830:FKS589929 FAW589830:FAW589929 ERA589830:ERA589929 EHE589830:EHE589929 DXI589830:DXI589929 DNM589830:DNM589929 DDQ589830:DDQ589929 CTU589830:CTU589929 CJY589830:CJY589929 CAC589830:CAC589929 BQG589830:BQG589929 BGK589830:BGK589929 AWO589830:AWO589929 AMS589830:AMS589929 ACW589830:ACW589929 TA589830:TA589929 JE589830:JE589929 WVQ524294:WVQ524393 WLU524294:WLU524393 WBY524294:WBY524393 VSC524294:VSC524393 VIG524294:VIG524393 UYK524294:UYK524393 UOO524294:UOO524393 UES524294:UES524393 TUW524294:TUW524393 TLA524294:TLA524393 TBE524294:TBE524393 SRI524294:SRI524393 SHM524294:SHM524393 RXQ524294:RXQ524393 RNU524294:RNU524393 RDY524294:RDY524393 QUC524294:QUC524393 QKG524294:QKG524393 QAK524294:QAK524393 PQO524294:PQO524393 PGS524294:PGS524393 OWW524294:OWW524393 ONA524294:ONA524393 ODE524294:ODE524393 NTI524294:NTI524393 NJM524294:NJM524393 MZQ524294:MZQ524393 MPU524294:MPU524393 MFY524294:MFY524393 LWC524294:LWC524393 LMG524294:LMG524393 LCK524294:LCK524393 KSO524294:KSO524393 KIS524294:KIS524393 JYW524294:JYW524393 JPA524294:JPA524393 JFE524294:JFE524393 IVI524294:IVI524393 ILM524294:ILM524393 IBQ524294:IBQ524393 HRU524294:HRU524393 HHY524294:HHY524393 GYC524294:GYC524393 GOG524294:GOG524393 GEK524294:GEK524393 FUO524294:FUO524393 FKS524294:FKS524393 FAW524294:FAW524393 ERA524294:ERA524393 EHE524294:EHE524393 DXI524294:DXI524393 DNM524294:DNM524393 DDQ524294:DDQ524393 CTU524294:CTU524393 CJY524294:CJY524393 CAC524294:CAC524393 BQG524294:BQG524393 BGK524294:BGK524393 AWO524294:AWO524393 AMS524294:AMS524393 ACW524294:ACW524393 TA524294:TA524393 JE524294:JE524393 WVQ458758:WVQ458857 WLU458758:WLU458857 WBY458758:WBY458857 VSC458758:VSC458857 VIG458758:VIG458857 UYK458758:UYK458857 UOO458758:UOO458857 UES458758:UES458857 TUW458758:TUW458857 TLA458758:TLA458857 TBE458758:TBE458857 SRI458758:SRI458857 SHM458758:SHM458857 RXQ458758:RXQ458857 RNU458758:RNU458857 RDY458758:RDY458857 QUC458758:QUC458857 QKG458758:QKG458857 QAK458758:QAK458857 PQO458758:PQO458857 PGS458758:PGS458857 OWW458758:OWW458857 ONA458758:ONA458857 ODE458758:ODE458857 NTI458758:NTI458857 NJM458758:NJM458857 MZQ458758:MZQ458857 MPU458758:MPU458857 MFY458758:MFY458857 LWC458758:LWC458857 LMG458758:LMG458857 LCK458758:LCK458857 KSO458758:KSO458857 KIS458758:KIS458857 JYW458758:JYW458857 JPA458758:JPA458857 JFE458758:JFE458857 IVI458758:IVI458857 ILM458758:ILM458857 IBQ458758:IBQ458857 HRU458758:HRU458857 HHY458758:HHY458857 GYC458758:GYC458857 GOG458758:GOG458857 GEK458758:GEK458857 FUO458758:FUO458857 FKS458758:FKS458857 FAW458758:FAW458857 ERA458758:ERA458857 EHE458758:EHE458857 DXI458758:DXI458857 DNM458758:DNM458857 DDQ458758:DDQ458857 CTU458758:CTU458857 CJY458758:CJY458857 CAC458758:CAC458857 BQG458758:BQG458857 BGK458758:BGK458857 AWO458758:AWO458857 AMS458758:AMS458857 ACW458758:ACW458857 TA458758:TA458857 JE458758:JE458857 WVQ393222:WVQ393321 WLU393222:WLU393321 WBY393222:WBY393321 VSC393222:VSC393321 VIG393222:VIG393321 UYK393222:UYK393321 UOO393222:UOO393321 UES393222:UES393321 TUW393222:TUW393321 TLA393222:TLA393321 TBE393222:TBE393321 SRI393222:SRI393321 SHM393222:SHM393321 RXQ393222:RXQ393321 RNU393222:RNU393321 RDY393222:RDY393321 QUC393222:QUC393321 QKG393222:QKG393321 QAK393222:QAK393321 PQO393222:PQO393321 PGS393222:PGS393321 OWW393222:OWW393321 ONA393222:ONA393321 ODE393222:ODE393321 NTI393222:NTI393321 NJM393222:NJM393321 MZQ393222:MZQ393321 MPU393222:MPU393321 MFY393222:MFY393321 LWC393222:LWC393321 LMG393222:LMG393321 LCK393222:LCK393321 KSO393222:KSO393321 KIS393222:KIS393321 JYW393222:JYW393321 JPA393222:JPA393321 JFE393222:JFE393321 IVI393222:IVI393321 ILM393222:ILM393321 IBQ393222:IBQ393321 HRU393222:HRU393321 HHY393222:HHY393321 GYC393222:GYC393321 GOG393222:GOG393321 GEK393222:GEK393321 FUO393222:FUO393321 FKS393222:FKS393321 FAW393222:FAW393321 ERA393222:ERA393321 EHE393222:EHE393321 DXI393222:DXI393321 DNM393222:DNM393321 DDQ393222:DDQ393321 CTU393222:CTU393321 CJY393222:CJY393321 CAC393222:CAC393321 BQG393222:BQG393321 BGK393222:BGK393321 AWO393222:AWO393321 AMS393222:AMS393321 ACW393222:ACW393321 TA393222:TA393321 JE393222:JE393321 WVQ327686:WVQ327785 WLU327686:WLU327785 WBY327686:WBY327785 VSC327686:VSC327785 VIG327686:VIG327785 UYK327686:UYK327785 UOO327686:UOO327785 UES327686:UES327785 TUW327686:TUW327785 TLA327686:TLA327785 TBE327686:TBE327785 SRI327686:SRI327785 SHM327686:SHM327785 RXQ327686:RXQ327785 RNU327686:RNU327785 RDY327686:RDY327785 QUC327686:QUC327785 QKG327686:QKG327785 QAK327686:QAK327785 PQO327686:PQO327785 PGS327686:PGS327785 OWW327686:OWW327785 ONA327686:ONA327785 ODE327686:ODE327785 NTI327686:NTI327785 NJM327686:NJM327785 MZQ327686:MZQ327785 MPU327686:MPU327785 MFY327686:MFY327785 LWC327686:LWC327785 LMG327686:LMG327785 LCK327686:LCK327785 KSO327686:KSO327785 KIS327686:KIS327785 JYW327686:JYW327785 JPA327686:JPA327785 JFE327686:JFE327785 IVI327686:IVI327785 ILM327686:ILM327785 IBQ327686:IBQ327785 HRU327686:HRU327785 HHY327686:HHY327785 GYC327686:GYC327785 GOG327686:GOG327785 GEK327686:GEK327785 FUO327686:FUO327785 FKS327686:FKS327785 FAW327686:FAW327785 ERA327686:ERA327785 EHE327686:EHE327785 DXI327686:DXI327785 DNM327686:DNM327785 DDQ327686:DDQ327785 CTU327686:CTU327785 CJY327686:CJY327785 CAC327686:CAC327785 BQG327686:BQG327785 BGK327686:BGK327785 AWO327686:AWO327785 AMS327686:AMS327785 ACW327686:ACW327785 TA327686:TA327785 JE327686:JE327785 WVQ262150:WVQ262249 WLU262150:WLU262249 WBY262150:WBY262249 VSC262150:VSC262249 VIG262150:VIG262249 UYK262150:UYK262249 UOO262150:UOO262249 UES262150:UES262249 TUW262150:TUW262249 TLA262150:TLA262249 TBE262150:TBE262249 SRI262150:SRI262249 SHM262150:SHM262249 RXQ262150:RXQ262249 RNU262150:RNU262249 RDY262150:RDY262249 QUC262150:QUC262249 QKG262150:QKG262249 QAK262150:QAK262249 PQO262150:PQO262249 PGS262150:PGS262249 OWW262150:OWW262249 ONA262150:ONA262249 ODE262150:ODE262249 NTI262150:NTI262249 NJM262150:NJM262249 MZQ262150:MZQ262249 MPU262150:MPU262249 MFY262150:MFY262249 LWC262150:LWC262249 LMG262150:LMG262249 LCK262150:LCK262249 KSO262150:KSO262249 KIS262150:KIS262249 JYW262150:JYW262249 JPA262150:JPA262249 JFE262150:JFE262249 IVI262150:IVI262249 ILM262150:ILM262249 IBQ262150:IBQ262249 HRU262150:HRU262249 HHY262150:HHY262249 GYC262150:GYC262249 GOG262150:GOG262249 GEK262150:GEK262249 FUO262150:FUO262249 FKS262150:FKS262249 FAW262150:FAW262249 ERA262150:ERA262249 EHE262150:EHE262249 DXI262150:DXI262249 DNM262150:DNM262249 DDQ262150:DDQ262249 CTU262150:CTU262249 CJY262150:CJY262249 CAC262150:CAC262249 BQG262150:BQG262249 BGK262150:BGK262249 AWO262150:AWO262249 AMS262150:AMS262249 ACW262150:ACW262249 TA262150:TA262249 JE262150:JE262249 WVQ196614:WVQ196713 WLU196614:WLU196713 WBY196614:WBY196713 VSC196614:VSC196713 VIG196614:VIG196713 UYK196614:UYK196713 UOO196614:UOO196713 UES196614:UES196713 TUW196614:TUW196713 TLA196614:TLA196713 TBE196614:TBE196713 SRI196614:SRI196713 SHM196614:SHM196713 RXQ196614:RXQ196713 RNU196614:RNU196713 RDY196614:RDY196713 QUC196614:QUC196713 QKG196614:QKG196713 QAK196614:QAK196713 PQO196614:PQO196713 PGS196614:PGS196713 OWW196614:OWW196713 ONA196614:ONA196713 ODE196614:ODE196713 NTI196614:NTI196713 NJM196614:NJM196713 MZQ196614:MZQ196713 MPU196614:MPU196713 MFY196614:MFY196713 LWC196614:LWC196713 LMG196614:LMG196713 LCK196614:LCK196713 KSO196614:KSO196713 KIS196614:KIS196713 JYW196614:JYW196713 JPA196614:JPA196713 JFE196614:JFE196713 IVI196614:IVI196713 ILM196614:ILM196713 IBQ196614:IBQ196713 HRU196614:HRU196713 HHY196614:HHY196713 GYC196614:GYC196713 GOG196614:GOG196713 GEK196614:GEK196713 FUO196614:FUO196713 FKS196614:FKS196713 FAW196614:FAW196713 ERA196614:ERA196713 EHE196614:EHE196713 DXI196614:DXI196713 DNM196614:DNM196713 DDQ196614:DDQ196713 CTU196614:CTU196713 CJY196614:CJY196713 CAC196614:CAC196713 BQG196614:BQG196713 BGK196614:BGK196713 AWO196614:AWO196713 AMS196614:AMS196713 ACW196614:ACW196713 TA196614:TA196713 JE196614:JE196713 WVQ131078:WVQ131177 WLU131078:WLU131177 WBY131078:WBY131177 VSC131078:VSC131177 VIG131078:VIG131177 UYK131078:UYK131177 UOO131078:UOO131177 UES131078:UES131177 TUW131078:TUW131177 TLA131078:TLA131177 TBE131078:TBE131177 SRI131078:SRI131177 SHM131078:SHM131177 RXQ131078:RXQ131177 RNU131078:RNU131177 RDY131078:RDY131177 QUC131078:QUC131177 QKG131078:QKG131177 QAK131078:QAK131177 PQO131078:PQO131177 PGS131078:PGS131177 OWW131078:OWW131177 ONA131078:ONA131177 ODE131078:ODE131177 NTI131078:NTI131177 NJM131078:NJM131177 MZQ131078:MZQ131177 MPU131078:MPU131177 MFY131078:MFY131177 LWC131078:LWC131177 LMG131078:LMG131177 LCK131078:LCK131177 KSO131078:KSO131177 KIS131078:KIS131177 JYW131078:JYW131177 JPA131078:JPA131177 JFE131078:JFE131177 IVI131078:IVI131177 ILM131078:ILM131177 IBQ131078:IBQ131177 HRU131078:HRU131177 HHY131078:HHY131177 GYC131078:GYC131177 GOG131078:GOG131177 GEK131078:GEK131177 FUO131078:FUO131177 FKS131078:FKS131177 FAW131078:FAW131177 ERA131078:ERA131177 EHE131078:EHE131177 DXI131078:DXI131177 DNM131078:DNM131177 DDQ131078:DDQ131177 CTU131078:CTU131177 CJY131078:CJY131177 CAC131078:CAC131177 BQG131078:BQG131177 BGK131078:BGK131177 AWO131078:AWO131177 AMS131078:AMS131177 ACW131078:ACW131177 TA131078:TA131177 JE131078:JE131177 WVQ65542:WVQ65641 WLU65542:WLU65641 WBY65542:WBY65641 VSC65542:VSC65641 VIG65542:VIG65641 UYK65542:UYK65641 UOO65542:UOO65641 UES65542:UES65641 TUW65542:TUW65641 TLA65542:TLA65641 TBE65542:TBE65641 SRI65542:SRI65641 SHM65542:SHM65641 RXQ65542:RXQ65641 RNU65542:RNU65641 RDY65542:RDY65641 QUC65542:QUC65641 QKG65542:QKG65641 QAK65542:QAK65641 PQO65542:PQO65641 PGS65542:PGS65641 OWW65542:OWW65641 ONA65542:ONA65641 ODE65542:ODE65641 NTI65542:NTI65641 NJM65542:NJM65641 MZQ65542:MZQ65641 MPU65542:MPU65641 MFY65542:MFY65641 LWC65542:LWC65641 LMG65542:LMG65641 LCK65542:LCK65641 KSO65542:KSO65641 KIS65542:KIS65641 JYW65542:JYW65641 JPA65542:JPA65641 JFE65542:JFE65641 IVI65542:IVI65641 ILM65542:ILM65641 IBQ65542:IBQ65641 HRU65542:HRU65641 HHY65542:HHY65641 GYC65542:GYC65641 GOG65542:GOG65641 GEK65542:GEK65641 FUO65542:FUO65641 FKS65542:FKS65641 FAW65542:FAW65641 ERA65542:ERA65641 EHE65542:EHE65641 DXI65542:DXI65641 DNM65542:DNM65641 DDQ65542:DDQ65641 CTU65542:CTU65641 CJY65542:CJY65641 CAC65542:CAC65641 BQG65542:BQG65641 BGK65542:BGK65641 AWO65542:AWO65641 AMS65542:AMS65641 ACW65542:ACW65641 TA65542:TA65641 JE65542:JE65641 WVQ6:WVQ105 WLU6:WLU105 WBY6:WBY105 VSC6:VSC105 VIG6:VIG105 UYK6:UYK105 UOO6:UOO105 UES6:UES105 TUW6:TUW105 TLA6:TLA105 TBE6:TBE105 SRI6:SRI105 SHM6:SHM105 RXQ6:RXQ105 RNU6:RNU105 RDY6:RDY105 QUC6:QUC105 QKG6:QKG105 QAK6:QAK105 PQO6:PQO105 PGS6:PGS105 OWW6:OWW105 ONA6:ONA105 ODE6:ODE105 NTI6:NTI105 NJM6:NJM105 MZQ6:MZQ105 MPU6:MPU105 MFY6:MFY105 LWC6:LWC105 LMG6:LMG105 LCK6:LCK105 KSO6:KSO105 KIS6:KIS105 JYW6:JYW105 JPA6:JPA105 JFE6:JFE105 IVI6:IVI105 ILM6:ILM105 IBQ6:IBQ105 HRU6:HRU105 HHY6:HHY105 GYC6:GYC105 GOG6:GOG105 GEK6:GEK105 FUO6:FUO105 FKS6:FKS105 FAW6:FAW105 ERA6:ERA105 EHE6:EHE105 DXI6:DXI105 DNM6:DNM105 DDQ6:DDQ105 CTU6:CTU105 CJY6:CJY105 CAC6:CAC105 BQG6:BQG105 BGK6:BGK105 AWO6:AWO105 AMS6:AMS105 ACW6:ACW105 TA6:TA105 JE6:JE105" xr:uid="{00000000-0002-0000-0200-000001000000}">
      <formula1>1</formula1>
      <formula2>3</formula2>
    </dataValidation>
    <dataValidation type="list" allowBlank="1" showInputMessage="1" showErrorMessage="1" sqref="Q6:Q105" xr:uid="{75F4985C-2782-46BA-B5B4-4540A0EC2178}">
      <formula1>MyCER</formula1>
    </dataValidation>
  </dataValidations>
  <pageMargins left="0.31496062992125984" right="0.35433070866141736" top="0.82677165354330717" bottom="0.78740157480314965" header="0.31496062992125984" footer="0.51181102362204722"/>
  <pageSetup paperSize="9" scale="50" fitToHeight="99" orientation="landscape" r:id="rId1"/>
  <headerFooter alignWithMargins="0">
    <oddHeader>&amp;LACTIA Operational Risk Treatments&amp;R&amp;G</oddHeader>
    <oddFooter>&amp;L&amp;"Arial,Bold"ACT Government Confidential&amp;CPrinted &amp;D&amp;RPage &amp;P of &amp;N</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'\\act.gov.au\treasury\ACTIA\ACTIA\Whole of Government Thesaurus\Government Insurance Services\Insurance\Analysis\RiskRegisterUpdateProject\FromErandi\[NMF2017 Risk Register v2.1-15 Nov.xlsm]Calculations'!#REF!</xm:f>
          </x14:formula1>
          <xm:sqref>H6:H66</xm:sqref>
        </x14:dataValidation>
        <x14:dataValidation type="list" allowBlank="1" showInputMessage="1" showErrorMessage="1" xr:uid="{00000000-0002-0000-0200-000003000000}">
          <x14:formula1>
            <xm:f>Calculations!$A$32:$A$34</xm:f>
          </x14:formula1>
          <xm:sqref>H67:H105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0000"/>
    <pageSetUpPr fitToPage="1"/>
  </sheetPr>
  <dimension ref="A1:R45"/>
  <sheetViews>
    <sheetView topLeftCell="A16" zoomScale="50" zoomScaleNormal="50" workbookViewId="0">
      <selection activeCell="A25" sqref="A25"/>
    </sheetView>
  </sheetViews>
  <sheetFormatPr defaultColWidth="8.6640625" defaultRowHeight="18"/>
  <cols>
    <col min="1" max="1" width="7.109375" style="286" customWidth="1"/>
    <col min="2" max="2" width="18.5546875" style="286" bestFit="1" customWidth="1"/>
    <col min="3" max="3" width="35.109375" style="286" customWidth="1"/>
    <col min="4" max="4" width="31.109375" style="286" bestFit="1" customWidth="1"/>
    <col min="5" max="5" width="20" style="286" bestFit="1" customWidth="1"/>
    <col min="6" max="10" width="44.88671875" style="286" customWidth="1"/>
    <col min="11" max="11" width="8.6640625" style="286"/>
    <col min="12" max="12" width="6.5546875" style="286" bestFit="1" customWidth="1"/>
    <col min="13" max="13" width="35.33203125" style="286" customWidth="1"/>
    <col min="14" max="18" width="63.5546875" style="286" customWidth="1"/>
    <col min="19" max="16384" width="8.6640625" style="286"/>
  </cols>
  <sheetData>
    <row r="1" spans="1:10" ht="18.75" customHeight="1">
      <c r="E1" s="402" t="s">
        <v>174</v>
      </c>
      <c r="F1" s="402"/>
      <c r="G1" s="402"/>
      <c r="H1" s="402"/>
      <c r="I1" s="402"/>
      <c r="J1" s="403"/>
    </row>
    <row r="2" spans="1:10" ht="36" customHeight="1">
      <c r="E2" s="287"/>
      <c r="F2" s="288" t="s">
        <v>175</v>
      </c>
      <c r="G2" s="288" t="s">
        <v>176</v>
      </c>
      <c r="H2" s="288" t="s">
        <v>177</v>
      </c>
      <c r="I2" s="288" t="s">
        <v>178</v>
      </c>
      <c r="J2" s="288" t="s">
        <v>179</v>
      </c>
    </row>
    <row r="3" spans="1:10" ht="30" customHeight="1">
      <c r="E3" s="288" t="s">
        <v>180</v>
      </c>
      <c r="F3" s="309" t="s">
        <v>181</v>
      </c>
      <c r="G3" s="310" t="s">
        <v>182</v>
      </c>
      <c r="H3" s="310" t="s">
        <v>183</v>
      </c>
      <c r="I3" s="310" t="s">
        <v>184</v>
      </c>
      <c r="J3" s="310" t="s">
        <v>185</v>
      </c>
    </row>
    <row r="4" spans="1:10" ht="180" customHeight="1">
      <c r="E4" s="288" t="s">
        <v>186</v>
      </c>
      <c r="F4" s="307" t="s">
        <v>187</v>
      </c>
      <c r="G4" s="307" t="s">
        <v>188</v>
      </c>
      <c r="H4" s="307" t="s">
        <v>189</v>
      </c>
      <c r="I4" s="307" t="s">
        <v>190</v>
      </c>
      <c r="J4" s="308" t="s">
        <v>191</v>
      </c>
    </row>
    <row r="5" spans="1:10" ht="132" customHeight="1">
      <c r="E5" s="288" t="s">
        <v>192</v>
      </c>
      <c r="F5" s="307" t="s">
        <v>193</v>
      </c>
      <c r="G5" s="307" t="s">
        <v>194</v>
      </c>
      <c r="H5" s="307" t="s">
        <v>195</v>
      </c>
      <c r="I5" s="307" t="s">
        <v>196</v>
      </c>
      <c r="J5" s="307" t="s">
        <v>197</v>
      </c>
    </row>
    <row r="6" spans="1:10" ht="135.75" customHeight="1">
      <c r="E6" s="288" t="s">
        <v>198</v>
      </c>
      <c r="F6" s="309" t="s">
        <v>199</v>
      </c>
      <c r="G6" s="310" t="s">
        <v>200</v>
      </c>
      <c r="H6" s="310" t="s">
        <v>201</v>
      </c>
      <c r="I6" s="310" t="s">
        <v>202</v>
      </c>
      <c r="J6" s="310" t="s">
        <v>203</v>
      </c>
    </row>
    <row r="7" spans="1:10" ht="138" customHeight="1">
      <c r="E7" s="288" t="s">
        <v>204</v>
      </c>
      <c r="F7" s="307" t="s">
        <v>205</v>
      </c>
      <c r="G7" s="307" t="s">
        <v>206</v>
      </c>
      <c r="H7" s="307" t="s">
        <v>207</v>
      </c>
      <c r="I7" s="307" t="s">
        <v>208</v>
      </c>
      <c r="J7" s="307" t="s">
        <v>209</v>
      </c>
    </row>
    <row r="8" spans="1:10">
      <c r="A8" s="404" t="s">
        <v>210</v>
      </c>
      <c r="B8" s="406" t="s">
        <v>211</v>
      </c>
      <c r="C8" s="406"/>
      <c r="D8" s="407"/>
      <c r="E8" s="289" t="s">
        <v>212</v>
      </c>
      <c r="F8" s="290">
        <v>1</v>
      </c>
      <c r="G8" s="290">
        <v>2</v>
      </c>
      <c r="H8" s="290">
        <v>3</v>
      </c>
      <c r="I8" s="290">
        <v>4</v>
      </c>
      <c r="J8" s="290">
        <v>5</v>
      </c>
    </row>
    <row r="9" spans="1:10" ht="41.25" customHeight="1">
      <c r="A9" s="404"/>
      <c r="B9" s="291" t="s">
        <v>213</v>
      </c>
      <c r="C9" s="292" t="s">
        <v>214</v>
      </c>
      <c r="D9" s="292" t="s">
        <v>215</v>
      </c>
      <c r="E9" s="290">
        <v>5</v>
      </c>
      <c r="F9" s="293" t="s">
        <v>216</v>
      </c>
      <c r="G9" s="294" t="s">
        <v>217</v>
      </c>
      <c r="H9" s="294" t="s">
        <v>217</v>
      </c>
      <c r="I9" s="295" t="s">
        <v>218</v>
      </c>
      <c r="J9" s="295" t="s">
        <v>218</v>
      </c>
    </row>
    <row r="10" spans="1:10" ht="41.25" customHeight="1">
      <c r="A10" s="404"/>
      <c r="B10" s="291" t="s">
        <v>219</v>
      </c>
      <c r="C10" s="292" t="s">
        <v>220</v>
      </c>
      <c r="D10" s="292" t="s">
        <v>221</v>
      </c>
      <c r="E10" s="290">
        <v>4</v>
      </c>
      <c r="F10" s="293" t="s">
        <v>216</v>
      </c>
      <c r="G10" s="293" t="s">
        <v>216</v>
      </c>
      <c r="H10" s="294" t="s">
        <v>217</v>
      </c>
      <c r="I10" s="294" t="s">
        <v>217</v>
      </c>
      <c r="J10" s="295" t="s">
        <v>218</v>
      </c>
    </row>
    <row r="11" spans="1:10" ht="41.25" customHeight="1">
      <c r="A11" s="404"/>
      <c r="B11" s="296" t="s">
        <v>222</v>
      </c>
      <c r="C11" s="297" t="s">
        <v>223</v>
      </c>
      <c r="D11" s="297" t="s">
        <v>224</v>
      </c>
      <c r="E11" s="290">
        <v>3</v>
      </c>
      <c r="F11" s="298" t="s">
        <v>225</v>
      </c>
      <c r="G11" s="293" t="s">
        <v>216</v>
      </c>
      <c r="H11" s="293" t="s">
        <v>216</v>
      </c>
      <c r="I11" s="294" t="s">
        <v>217</v>
      </c>
      <c r="J11" s="295" t="s">
        <v>218</v>
      </c>
    </row>
    <row r="12" spans="1:10" ht="41.25" customHeight="1">
      <c r="A12" s="404"/>
      <c r="B12" s="291" t="s">
        <v>226</v>
      </c>
      <c r="C12" s="292" t="s">
        <v>227</v>
      </c>
      <c r="D12" s="292" t="s">
        <v>228</v>
      </c>
      <c r="E12" s="290">
        <v>2</v>
      </c>
      <c r="F12" s="298" t="s">
        <v>225</v>
      </c>
      <c r="G12" s="293" t="s">
        <v>216</v>
      </c>
      <c r="H12" s="293" t="s">
        <v>216</v>
      </c>
      <c r="I12" s="294" t="s">
        <v>217</v>
      </c>
      <c r="J12" s="294" t="s">
        <v>229</v>
      </c>
    </row>
    <row r="13" spans="1:10" ht="41.25" customHeight="1">
      <c r="A13" s="405"/>
      <c r="B13" s="291" t="s">
        <v>230</v>
      </c>
      <c r="C13" s="292" t="s">
        <v>231</v>
      </c>
      <c r="D13" s="292" t="s">
        <v>232</v>
      </c>
      <c r="E13" s="290">
        <v>1</v>
      </c>
      <c r="F13" s="298" t="s">
        <v>225</v>
      </c>
      <c r="G13" s="298" t="s">
        <v>225</v>
      </c>
      <c r="H13" s="293" t="s">
        <v>216</v>
      </c>
      <c r="I13" s="293" t="s">
        <v>216</v>
      </c>
      <c r="J13" s="294" t="s">
        <v>229</v>
      </c>
    </row>
    <row r="14" spans="1:10" ht="36.6">
      <c r="A14" s="299"/>
      <c r="B14" s="299"/>
      <c r="C14" s="299"/>
      <c r="D14" s="299"/>
      <c r="E14" s="299"/>
      <c r="F14" s="299"/>
      <c r="G14" s="299"/>
      <c r="H14" s="299"/>
      <c r="I14" s="299"/>
      <c r="J14" s="299"/>
    </row>
    <row r="15" spans="1:10" ht="36.6">
      <c r="A15" s="299"/>
      <c r="B15" s="299"/>
      <c r="C15" s="299"/>
      <c r="D15" s="299"/>
      <c r="E15" s="299"/>
      <c r="F15" s="299"/>
      <c r="G15" s="299"/>
      <c r="H15" s="299"/>
      <c r="I15" s="299"/>
      <c r="J15" s="299"/>
    </row>
    <row r="16" spans="1:10" ht="36.75" customHeight="1">
      <c r="A16" s="299"/>
      <c r="B16" s="299"/>
      <c r="C16" s="299"/>
      <c r="D16" s="299"/>
      <c r="E16" s="299"/>
      <c r="F16" s="299"/>
      <c r="G16" s="299"/>
      <c r="H16" s="299"/>
      <c r="I16" s="299"/>
      <c r="J16" s="299"/>
    </row>
    <row r="17" spans="1:11" ht="36.75" customHeight="1">
      <c r="A17" s="299"/>
      <c r="B17" s="299"/>
      <c r="C17" s="299"/>
      <c r="D17" s="299"/>
      <c r="E17" s="299"/>
      <c r="F17" s="299"/>
      <c r="G17" s="299"/>
      <c r="H17" s="299"/>
      <c r="I17" s="299"/>
      <c r="J17" s="299"/>
    </row>
    <row r="18" spans="1:11" ht="36.75" customHeight="1">
      <c r="A18" s="299"/>
      <c r="B18" s="299"/>
      <c r="C18" s="299"/>
      <c r="D18" s="299"/>
      <c r="E18" s="299"/>
      <c r="F18" s="299"/>
      <c r="G18" s="299"/>
      <c r="H18" s="299"/>
      <c r="I18" s="299"/>
      <c r="J18" s="299"/>
    </row>
    <row r="19" spans="1:11" ht="36" customHeight="1">
      <c r="A19" s="299"/>
      <c r="B19" s="299"/>
      <c r="C19" s="299"/>
      <c r="D19" s="299"/>
      <c r="E19" s="299"/>
      <c r="F19" s="299"/>
      <c r="G19" s="299"/>
      <c r="H19" s="299"/>
      <c r="I19" s="299"/>
      <c r="J19" s="299"/>
    </row>
    <row r="20" spans="1:11" ht="36.6">
      <c r="A20" s="299"/>
      <c r="B20" s="299"/>
      <c r="C20" s="299"/>
      <c r="D20" s="299"/>
      <c r="E20" s="299"/>
      <c r="F20" s="299"/>
      <c r="G20" s="299"/>
      <c r="H20" s="299"/>
      <c r="I20" s="299"/>
      <c r="J20" s="299"/>
    </row>
    <row r="21" spans="1:11" ht="36.6">
      <c r="A21" s="299"/>
      <c r="B21" s="299"/>
      <c r="C21" s="299"/>
      <c r="D21" s="299"/>
      <c r="E21" s="299"/>
      <c r="F21" s="299"/>
      <c r="G21" s="299"/>
      <c r="H21" s="299"/>
      <c r="I21" s="299"/>
      <c r="J21" s="299"/>
    </row>
    <row r="22" spans="1:11" ht="36.6">
      <c r="A22" s="299"/>
      <c r="B22" s="299"/>
      <c r="C22" s="299"/>
      <c r="D22" s="299"/>
      <c r="E22" s="299"/>
      <c r="F22" s="299"/>
      <c r="G22" s="299"/>
      <c r="H22" s="299"/>
      <c r="I22" s="299"/>
      <c r="J22" s="299"/>
    </row>
    <row r="23" spans="1:11" ht="36.6">
      <c r="A23" s="299"/>
      <c r="B23" s="299"/>
      <c r="C23" s="299"/>
      <c r="D23" s="299"/>
      <c r="E23" s="299"/>
      <c r="F23" s="299"/>
      <c r="G23" s="299"/>
      <c r="H23" s="299"/>
      <c r="I23" s="299"/>
      <c r="J23" s="299"/>
    </row>
    <row r="24" spans="1:11" ht="36.6">
      <c r="A24" s="299"/>
      <c r="B24" s="299"/>
      <c r="C24" s="299"/>
      <c r="D24" s="299"/>
      <c r="E24" s="299"/>
      <c r="F24" s="299"/>
      <c r="G24" s="299"/>
      <c r="H24" s="299"/>
      <c r="I24" s="299"/>
      <c r="J24" s="299"/>
    </row>
    <row r="25" spans="1:11" ht="36.6">
      <c r="A25" s="299"/>
      <c r="B25" s="299"/>
      <c r="C25" s="299"/>
      <c r="D25" s="299"/>
      <c r="E25" s="299"/>
      <c r="F25" s="299"/>
      <c r="G25" s="299"/>
      <c r="H25" s="299"/>
      <c r="I25" s="299"/>
      <c r="J25" s="299"/>
      <c r="K25" s="311"/>
    </row>
    <row r="26" spans="1:11" ht="36.6">
      <c r="A26" s="299"/>
      <c r="B26" s="299"/>
      <c r="C26" s="299"/>
      <c r="D26" s="299"/>
      <c r="E26" s="299"/>
      <c r="F26" s="299"/>
      <c r="G26" s="299"/>
      <c r="H26" s="299"/>
      <c r="I26" s="299"/>
      <c r="J26" s="299"/>
    </row>
    <row r="27" spans="1:11" ht="36.6">
      <c r="A27" s="299"/>
      <c r="B27" s="299"/>
      <c r="C27" s="299"/>
      <c r="D27" s="299"/>
      <c r="E27" s="299"/>
      <c r="F27" s="299"/>
      <c r="G27" s="299"/>
      <c r="H27" s="299"/>
      <c r="I27" s="299"/>
      <c r="J27" s="299"/>
    </row>
    <row r="28" spans="1:11" ht="36.6">
      <c r="A28" s="299"/>
      <c r="B28" s="299"/>
      <c r="C28" s="299"/>
      <c r="D28" s="299"/>
      <c r="E28" s="299"/>
      <c r="F28" s="299"/>
      <c r="G28" s="299"/>
      <c r="H28" s="299"/>
      <c r="I28" s="299"/>
      <c r="J28" s="299"/>
    </row>
    <row r="29" spans="1:11" ht="36.6">
      <c r="A29" s="299"/>
      <c r="B29" s="299"/>
      <c r="C29" s="299"/>
      <c r="D29" s="299"/>
      <c r="E29" s="299"/>
      <c r="F29" s="299"/>
      <c r="G29" s="299"/>
      <c r="H29" s="299"/>
      <c r="I29" s="299"/>
      <c r="J29" s="299"/>
    </row>
    <row r="30" spans="1:11" ht="36.6">
      <c r="A30" s="299"/>
      <c r="B30" s="299"/>
      <c r="C30" s="299"/>
      <c r="D30" s="299"/>
      <c r="E30" s="299"/>
      <c r="F30" s="299"/>
      <c r="G30" s="299"/>
      <c r="H30" s="299"/>
      <c r="I30" s="299"/>
      <c r="J30" s="299"/>
    </row>
    <row r="31" spans="1:11" ht="36.6">
      <c r="A31" s="299"/>
      <c r="B31" s="299"/>
      <c r="C31" s="299"/>
      <c r="D31" s="299"/>
      <c r="E31" s="299"/>
      <c r="F31" s="299"/>
      <c r="G31" s="299"/>
      <c r="H31" s="299"/>
      <c r="I31" s="299"/>
      <c r="J31" s="299"/>
    </row>
    <row r="32" spans="1:11" ht="36.6">
      <c r="A32" s="299"/>
      <c r="B32" s="299"/>
      <c r="C32" s="299"/>
      <c r="D32" s="299"/>
      <c r="E32" s="299"/>
      <c r="F32" s="299"/>
      <c r="G32" s="299"/>
      <c r="H32" s="299"/>
      <c r="I32" s="299"/>
      <c r="J32" s="299"/>
    </row>
    <row r="33" spans="1:18" ht="36.6">
      <c r="A33" s="299"/>
      <c r="B33" s="299"/>
      <c r="C33" s="299"/>
      <c r="D33" s="299"/>
      <c r="E33" s="299"/>
      <c r="F33" s="299"/>
      <c r="G33" s="299"/>
      <c r="H33" s="299"/>
      <c r="I33" s="299"/>
      <c r="J33" s="299"/>
    </row>
    <row r="34" spans="1:18" ht="23.4">
      <c r="L34" s="408" t="s">
        <v>233</v>
      </c>
      <c r="M34" s="411" t="s">
        <v>174</v>
      </c>
      <c r="N34" s="411"/>
      <c r="O34" s="411"/>
      <c r="P34" s="411"/>
      <c r="Q34" s="411"/>
      <c r="R34" s="412"/>
    </row>
    <row r="35" spans="1:18" ht="23.4">
      <c r="L35" s="409"/>
      <c r="M35" s="312"/>
      <c r="N35" s="313" t="s">
        <v>175</v>
      </c>
      <c r="O35" s="313" t="s">
        <v>176</v>
      </c>
      <c r="P35" s="313" t="s">
        <v>177</v>
      </c>
      <c r="Q35" s="313" t="s">
        <v>178</v>
      </c>
      <c r="R35" s="313" t="s">
        <v>179</v>
      </c>
    </row>
    <row r="36" spans="1:18" ht="46.8">
      <c r="L36" s="409"/>
      <c r="M36" s="313" t="s">
        <v>234</v>
      </c>
      <c r="N36" s="303" t="s">
        <v>235</v>
      </c>
      <c r="O36" s="303" t="s">
        <v>236</v>
      </c>
      <c r="P36" s="303" t="s">
        <v>237</v>
      </c>
      <c r="Q36" s="303" t="s">
        <v>238</v>
      </c>
      <c r="R36" s="303" t="s">
        <v>239</v>
      </c>
    </row>
    <row r="37" spans="1:18" ht="140.4">
      <c r="L37" s="409"/>
      <c r="M37" s="313" t="s">
        <v>192</v>
      </c>
      <c r="N37" s="300" t="s">
        <v>193</v>
      </c>
      <c r="O37" s="300" t="s">
        <v>194</v>
      </c>
      <c r="P37" s="300" t="s">
        <v>195</v>
      </c>
      <c r="Q37" s="300" t="s">
        <v>196</v>
      </c>
      <c r="R37" s="300" t="s">
        <v>197</v>
      </c>
    </row>
    <row r="38" spans="1:18" ht="219.75" customHeight="1">
      <c r="L38" s="409"/>
      <c r="M38" s="313" t="s">
        <v>186</v>
      </c>
      <c r="N38" s="300" t="s">
        <v>240</v>
      </c>
      <c r="O38" s="300" t="s">
        <v>241</v>
      </c>
      <c r="P38" s="300" t="s">
        <v>242</v>
      </c>
      <c r="Q38" s="300" t="s">
        <v>243</v>
      </c>
      <c r="R38" s="301" t="s">
        <v>244</v>
      </c>
    </row>
    <row r="39" spans="1:18" ht="117">
      <c r="L39" s="409"/>
      <c r="M39" s="313" t="s">
        <v>245</v>
      </c>
      <c r="N39" s="300" t="s">
        <v>246</v>
      </c>
      <c r="O39" s="300" t="s">
        <v>247</v>
      </c>
      <c r="P39" s="300" t="s">
        <v>248</v>
      </c>
      <c r="Q39" s="300" t="s">
        <v>249</v>
      </c>
      <c r="R39" s="300" t="s">
        <v>250</v>
      </c>
    </row>
    <row r="40" spans="1:18" ht="23.4">
      <c r="L40" s="409"/>
      <c r="M40" s="313" t="s">
        <v>180</v>
      </c>
      <c r="N40" s="302" t="s">
        <v>181</v>
      </c>
      <c r="O40" s="300" t="s">
        <v>182</v>
      </c>
      <c r="P40" s="300" t="s">
        <v>183</v>
      </c>
      <c r="Q40" s="300" t="s">
        <v>184</v>
      </c>
      <c r="R40" s="300" t="s">
        <v>185</v>
      </c>
    </row>
    <row r="41" spans="1:18" ht="140.4">
      <c r="L41" s="409"/>
      <c r="M41" s="313" t="s">
        <v>204</v>
      </c>
      <c r="N41" s="300" t="s">
        <v>205</v>
      </c>
      <c r="O41" s="300" t="s">
        <v>206</v>
      </c>
      <c r="P41" s="300" t="s">
        <v>207</v>
      </c>
      <c r="Q41" s="300" t="s">
        <v>208</v>
      </c>
      <c r="R41" s="300" t="s">
        <v>209</v>
      </c>
    </row>
    <row r="42" spans="1:18" ht="163.80000000000001">
      <c r="L42" s="409"/>
      <c r="M42" s="313" t="s">
        <v>251</v>
      </c>
      <c r="N42" s="300" t="s">
        <v>252</v>
      </c>
      <c r="O42" s="300" t="s">
        <v>253</v>
      </c>
      <c r="P42" s="300" t="s">
        <v>254</v>
      </c>
      <c r="Q42" s="300" t="s">
        <v>255</v>
      </c>
      <c r="R42" s="300" t="s">
        <v>256</v>
      </c>
    </row>
    <row r="43" spans="1:18" ht="140.4">
      <c r="L43" s="409"/>
      <c r="M43" s="313" t="s">
        <v>198</v>
      </c>
      <c r="N43" s="300" t="s">
        <v>199</v>
      </c>
      <c r="O43" s="300" t="s">
        <v>200</v>
      </c>
      <c r="P43" s="300" t="s">
        <v>201</v>
      </c>
      <c r="Q43" s="300" t="s">
        <v>202</v>
      </c>
      <c r="R43" s="300" t="s">
        <v>203</v>
      </c>
    </row>
    <row r="44" spans="1:18" ht="70.2">
      <c r="L44" s="409"/>
      <c r="M44" s="313" t="s">
        <v>257</v>
      </c>
      <c r="N44" s="300" t="s">
        <v>258</v>
      </c>
      <c r="O44" s="300" t="s">
        <v>259</v>
      </c>
      <c r="P44" s="300" t="s">
        <v>260</v>
      </c>
      <c r="Q44" s="300" t="s">
        <v>261</v>
      </c>
      <c r="R44" s="300" t="s">
        <v>262</v>
      </c>
    </row>
    <row r="45" spans="1:18" ht="195.75" customHeight="1">
      <c r="L45" s="410"/>
      <c r="M45" s="313" t="s">
        <v>263</v>
      </c>
      <c r="N45" s="302" t="s">
        <v>264</v>
      </c>
      <c r="O45" s="302" t="s">
        <v>265</v>
      </c>
      <c r="P45" s="302" t="s">
        <v>266</v>
      </c>
      <c r="Q45" s="302" t="s">
        <v>267</v>
      </c>
      <c r="R45" s="302" t="s">
        <v>268</v>
      </c>
    </row>
  </sheetData>
  <sheetProtection sheet="1" objects="1" scenarios="1" selectLockedCells="1" selectUnlockedCells="1"/>
  <mergeCells count="5">
    <mergeCell ref="E1:J1"/>
    <mergeCell ref="A8:A13"/>
    <mergeCell ref="B8:D8"/>
    <mergeCell ref="L34:L45"/>
    <mergeCell ref="M34:R34"/>
  </mergeCells>
  <printOptions horizontalCentered="1" verticalCentered="1"/>
  <pageMargins left="0.23622047244094491" right="0.23622047244094491" top="0.62992125984251968" bottom="0.35433070866141736" header="0.31496062992125984" footer="0.31496062992125984"/>
  <pageSetup paperSize="9" scale="39" orientation="landscape" r:id="rId1"/>
  <headerFooter alignWithMargins="0">
    <oddHeader>&amp;L&amp;G&amp;C&amp;16ACTIA Standard ACT Government Level Risk Matrix&amp;R&amp;G</oddHeader>
    <oddFooter>&amp;L&amp;16ACT Government Confidential&amp;C&amp;16 Printed &amp;D</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FF0000"/>
    <pageSetUpPr fitToPage="1"/>
  </sheetPr>
  <dimension ref="A1:C14"/>
  <sheetViews>
    <sheetView workbookViewId="0">
      <selection activeCell="B6" sqref="B5:B6"/>
    </sheetView>
  </sheetViews>
  <sheetFormatPr defaultRowHeight="14.4"/>
  <cols>
    <col min="2" max="2" width="89.6640625" customWidth="1"/>
    <col min="3" max="3" width="10.88671875" bestFit="1" customWidth="1"/>
  </cols>
  <sheetData>
    <row r="1" spans="1:3">
      <c r="A1" t="s">
        <v>269</v>
      </c>
    </row>
    <row r="2" spans="1:3">
      <c r="C2" t="s">
        <v>270</v>
      </c>
    </row>
    <row r="3" spans="1:3">
      <c r="A3" s="280" t="s">
        <v>114</v>
      </c>
      <c r="B3" s="281" t="s">
        <v>271</v>
      </c>
      <c r="C3" s="282"/>
    </row>
    <row r="4" spans="1:3">
      <c r="A4" s="283"/>
      <c r="B4" s="284" t="s">
        <v>272</v>
      </c>
      <c r="C4" s="285"/>
    </row>
    <row r="5" spans="1:3">
      <c r="A5" s="280" t="s">
        <v>118</v>
      </c>
      <c r="B5" s="281" t="s">
        <v>273</v>
      </c>
      <c r="C5" s="282"/>
    </row>
    <row r="6" spans="1:3">
      <c r="A6" s="283"/>
      <c r="B6" s="284" t="s">
        <v>117</v>
      </c>
      <c r="C6" s="285"/>
    </row>
    <row r="7" spans="1:3">
      <c r="A7" s="280" t="s">
        <v>121</v>
      </c>
      <c r="B7" s="281" t="s">
        <v>274</v>
      </c>
      <c r="C7" s="282"/>
    </row>
    <row r="8" spans="1:3">
      <c r="A8" s="283"/>
      <c r="B8" s="284" t="s">
        <v>120</v>
      </c>
      <c r="C8" s="285"/>
    </row>
    <row r="9" spans="1:3">
      <c r="A9" s="280" t="s">
        <v>125</v>
      </c>
      <c r="B9" s="281" t="s">
        <v>275</v>
      </c>
      <c r="C9" s="282"/>
    </row>
    <row r="10" spans="1:3">
      <c r="A10" s="283"/>
      <c r="B10" s="284" t="s">
        <v>276</v>
      </c>
      <c r="C10" s="285"/>
    </row>
    <row r="11" spans="1:3">
      <c r="A11" s="280" t="s">
        <v>129</v>
      </c>
      <c r="B11" s="281" t="s">
        <v>277</v>
      </c>
      <c r="C11" s="282"/>
    </row>
    <row r="12" spans="1:3">
      <c r="A12" s="283"/>
      <c r="B12" s="284" t="s">
        <v>278</v>
      </c>
      <c r="C12" s="285"/>
    </row>
    <row r="13" spans="1:3">
      <c r="A13" s="280" t="s">
        <v>279</v>
      </c>
      <c r="B13" s="281" t="s">
        <v>280</v>
      </c>
      <c r="C13" s="282"/>
    </row>
    <row r="14" spans="1:3">
      <c r="A14" s="283"/>
      <c r="B14" s="284"/>
      <c r="C14" s="285"/>
    </row>
  </sheetData>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FF0000"/>
  </sheetPr>
  <dimension ref="A2:L44"/>
  <sheetViews>
    <sheetView workbookViewId="0"/>
  </sheetViews>
  <sheetFormatPr defaultRowHeight="13.2"/>
  <cols>
    <col min="1" max="1" width="14.33203125" style="1" customWidth="1"/>
    <col min="2" max="2" width="10.6640625" style="1" customWidth="1"/>
    <col min="3" max="3" width="16" style="1" bestFit="1" customWidth="1"/>
    <col min="4" max="4" width="3.6640625" style="1" customWidth="1"/>
    <col min="5" max="6" width="6.33203125" style="1" customWidth="1"/>
    <col min="7" max="7" width="40.6640625" style="1" customWidth="1"/>
    <col min="8" max="8" width="10.109375" style="1" bestFit="1" customWidth="1"/>
    <col min="9" max="12" width="30.6640625" style="1" customWidth="1"/>
    <col min="13" max="256" width="8.88671875" style="1"/>
    <col min="257" max="257" width="14.33203125" style="1" customWidth="1"/>
    <col min="258" max="258" width="8.88671875" style="1"/>
    <col min="259" max="259" width="16" style="1" bestFit="1" customWidth="1"/>
    <col min="260" max="260" width="3.6640625" style="1" customWidth="1"/>
    <col min="261" max="261" width="6.33203125" style="1" customWidth="1"/>
    <col min="262" max="262" width="40.6640625" style="1" customWidth="1"/>
    <col min="263" max="512" width="8.88671875" style="1"/>
    <col min="513" max="513" width="14.33203125" style="1" customWidth="1"/>
    <col min="514" max="514" width="8.88671875" style="1"/>
    <col min="515" max="515" width="16" style="1" bestFit="1" customWidth="1"/>
    <col min="516" max="516" width="3.6640625" style="1" customWidth="1"/>
    <col min="517" max="517" width="6.33203125" style="1" customWidth="1"/>
    <col min="518" max="518" width="40.6640625" style="1" customWidth="1"/>
    <col min="519" max="768" width="8.88671875" style="1"/>
    <col min="769" max="769" width="14.33203125" style="1" customWidth="1"/>
    <col min="770" max="770" width="8.88671875" style="1"/>
    <col min="771" max="771" width="16" style="1" bestFit="1" customWidth="1"/>
    <col min="772" max="772" width="3.6640625" style="1" customWidth="1"/>
    <col min="773" max="773" width="6.33203125" style="1" customWidth="1"/>
    <col min="774" max="774" width="40.6640625" style="1" customWidth="1"/>
    <col min="775" max="1024" width="8.88671875" style="1"/>
    <col min="1025" max="1025" width="14.33203125" style="1" customWidth="1"/>
    <col min="1026" max="1026" width="8.88671875" style="1"/>
    <col min="1027" max="1027" width="16" style="1" bestFit="1" customWidth="1"/>
    <col min="1028" max="1028" width="3.6640625" style="1" customWidth="1"/>
    <col min="1029" max="1029" width="6.33203125" style="1" customWidth="1"/>
    <col min="1030" max="1030" width="40.6640625" style="1" customWidth="1"/>
    <col min="1031" max="1280" width="8.88671875" style="1"/>
    <col min="1281" max="1281" width="14.33203125" style="1" customWidth="1"/>
    <col min="1282" max="1282" width="8.88671875" style="1"/>
    <col min="1283" max="1283" width="16" style="1" bestFit="1" customWidth="1"/>
    <col min="1284" max="1284" width="3.6640625" style="1" customWidth="1"/>
    <col min="1285" max="1285" width="6.33203125" style="1" customWidth="1"/>
    <col min="1286" max="1286" width="40.6640625" style="1" customWidth="1"/>
    <col min="1287" max="1536" width="8.88671875" style="1"/>
    <col min="1537" max="1537" width="14.33203125" style="1" customWidth="1"/>
    <col min="1538" max="1538" width="8.88671875" style="1"/>
    <col min="1539" max="1539" width="16" style="1" bestFit="1" customWidth="1"/>
    <col min="1540" max="1540" width="3.6640625" style="1" customWidth="1"/>
    <col min="1541" max="1541" width="6.33203125" style="1" customWidth="1"/>
    <col min="1542" max="1542" width="40.6640625" style="1" customWidth="1"/>
    <col min="1543" max="1792" width="8.88671875" style="1"/>
    <col min="1793" max="1793" width="14.33203125" style="1" customWidth="1"/>
    <col min="1794" max="1794" width="8.88671875" style="1"/>
    <col min="1795" max="1795" width="16" style="1" bestFit="1" customWidth="1"/>
    <col min="1796" max="1796" width="3.6640625" style="1" customWidth="1"/>
    <col min="1797" max="1797" width="6.33203125" style="1" customWidth="1"/>
    <col min="1798" max="1798" width="40.6640625" style="1" customWidth="1"/>
    <col min="1799" max="2048" width="8.88671875" style="1"/>
    <col min="2049" max="2049" width="14.33203125" style="1" customWidth="1"/>
    <col min="2050" max="2050" width="8.88671875" style="1"/>
    <col min="2051" max="2051" width="16" style="1" bestFit="1" customWidth="1"/>
    <col min="2052" max="2052" width="3.6640625" style="1" customWidth="1"/>
    <col min="2053" max="2053" width="6.33203125" style="1" customWidth="1"/>
    <col min="2054" max="2054" width="40.6640625" style="1" customWidth="1"/>
    <col min="2055" max="2304" width="8.88671875" style="1"/>
    <col min="2305" max="2305" width="14.33203125" style="1" customWidth="1"/>
    <col min="2306" max="2306" width="8.88671875" style="1"/>
    <col min="2307" max="2307" width="16" style="1" bestFit="1" customWidth="1"/>
    <col min="2308" max="2308" width="3.6640625" style="1" customWidth="1"/>
    <col min="2309" max="2309" width="6.33203125" style="1" customWidth="1"/>
    <col min="2310" max="2310" width="40.6640625" style="1" customWidth="1"/>
    <col min="2311" max="2560" width="8.88671875" style="1"/>
    <col min="2561" max="2561" width="14.33203125" style="1" customWidth="1"/>
    <col min="2562" max="2562" width="8.88671875" style="1"/>
    <col min="2563" max="2563" width="16" style="1" bestFit="1" customWidth="1"/>
    <col min="2564" max="2564" width="3.6640625" style="1" customWidth="1"/>
    <col min="2565" max="2565" width="6.33203125" style="1" customWidth="1"/>
    <col min="2566" max="2566" width="40.6640625" style="1" customWidth="1"/>
    <col min="2567" max="2816" width="8.88671875" style="1"/>
    <col min="2817" max="2817" width="14.33203125" style="1" customWidth="1"/>
    <col min="2818" max="2818" width="8.88671875" style="1"/>
    <col min="2819" max="2819" width="16" style="1" bestFit="1" customWidth="1"/>
    <col min="2820" max="2820" width="3.6640625" style="1" customWidth="1"/>
    <col min="2821" max="2821" width="6.33203125" style="1" customWidth="1"/>
    <col min="2822" max="2822" width="40.6640625" style="1" customWidth="1"/>
    <col min="2823" max="3072" width="8.88671875" style="1"/>
    <col min="3073" max="3073" width="14.33203125" style="1" customWidth="1"/>
    <col min="3074" max="3074" width="8.88671875" style="1"/>
    <col min="3075" max="3075" width="16" style="1" bestFit="1" customWidth="1"/>
    <col min="3076" max="3076" width="3.6640625" style="1" customWidth="1"/>
    <col min="3077" max="3077" width="6.33203125" style="1" customWidth="1"/>
    <col min="3078" max="3078" width="40.6640625" style="1" customWidth="1"/>
    <col min="3079" max="3328" width="8.88671875" style="1"/>
    <col min="3329" max="3329" width="14.33203125" style="1" customWidth="1"/>
    <col min="3330" max="3330" width="8.88671875" style="1"/>
    <col min="3331" max="3331" width="16" style="1" bestFit="1" customWidth="1"/>
    <col min="3332" max="3332" width="3.6640625" style="1" customWidth="1"/>
    <col min="3333" max="3333" width="6.33203125" style="1" customWidth="1"/>
    <col min="3334" max="3334" width="40.6640625" style="1" customWidth="1"/>
    <col min="3335" max="3584" width="8.88671875" style="1"/>
    <col min="3585" max="3585" width="14.33203125" style="1" customWidth="1"/>
    <col min="3586" max="3586" width="8.88671875" style="1"/>
    <col min="3587" max="3587" width="16" style="1" bestFit="1" customWidth="1"/>
    <col min="3588" max="3588" width="3.6640625" style="1" customWidth="1"/>
    <col min="3589" max="3589" width="6.33203125" style="1" customWidth="1"/>
    <col min="3590" max="3590" width="40.6640625" style="1" customWidth="1"/>
    <col min="3591" max="3840" width="8.88671875" style="1"/>
    <col min="3841" max="3841" width="14.33203125" style="1" customWidth="1"/>
    <col min="3842" max="3842" width="8.88671875" style="1"/>
    <col min="3843" max="3843" width="16" style="1" bestFit="1" customWidth="1"/>
    <col min="3844" max="3844" width="3.6640625" style="1" customWidth="1"/>
    <col min="3845" max="3845" width="6.33203125" style="1" customWidth="1"/>
    <col min="3846" max="3846" width="40.6640625" style="1" customWidth="1"/>
    <col min="3847" max="4096" width="8.88671875" style="1"/>
    <col min="4097" max="4097" width="14.33203125" style="1" customWidth="1"/>
    <col min="4098" max="4098" width="8.88671875" style="1"/>
    <col min="4099" max="4099" width="16" style="1" bestFit="1" customWidth="1"/>
    <col min="4100" max="4100" width="3.6640625" style="1" customWidth="1"/>
    <col min="4101" max="4101" width="6.33203125" style="1" customWidth="1"/>
    <col min="4102" max="4102" width="40.6640625" style="1" customWidth="1"/>
    <col min="4103" max="4352" width="8.88671875" style="1"/>
    <col min="4353" max="4353" width="14.33203125" style="1" customWidth="1"/>
    <col min="4354" max="4354" width="8.88671875" style="1"/>
    <col min="4355" max="4355" width="16" style="1" bestFit="1" customWidth="1"/>
    <col min="4356" max="4356" width="3.6640625" style="1" customWidth="1"/>
    <col min="4357" max="4357" width="6.33203125" style="1" customWidth="1"/>
    <col min="4358" max="4358" width="40.6640625" style="1" customWidth="1"/>
    <col min="4359" max="4608" width="8.88671875" style="1"/>
    <col min="4609" max="4609" width="14.33203125" style="1" customWidth="1"/>
    <col min="4610" max="4610" width="8.88671875" style="1"/>
    <col min="4611" max="4611" width="16" style="1" bestFit="1" customWidth="1"/>
    <col min="4612" max="4612" width="3.6640625" style="1" customWidth="1"/>
    <col min="4613" max="4613" width="6.33203125" style="1" customWidth="1"/>
    <col min="4614" max="4614" width="40.6640625" style="1" customWidth="1"/>
    <col min="4615" max="4864" width="8.88671875" style="1"/>
    <col min="4865" max="4865" width="14.33203125" style="1" customWidth="1"/>
    <col min="4866" max="4866" width="8.88671875" style="1"/>
    <col min="4867" max="4867" width="16" style="1" bestFit="1" customWidth="1"/>
    <col min="4868" max="4868" width="3.6640625" style="1" customWidth="1"/>
    <col min="4869" max="4869" width="6.33203125" style="1" customWidth="1"/>
    <col min="4870" max="4870" width="40.6640625" style="1" customWidth="1"/>
    <col min="4871" max="5120" width="8.88671875" style="1"/>
    <col min="5121" max="5121" width="14.33203125" style="1" customWidth="1"/>
    <col min="5122" max="5122" width="8.88671875" style="1"/>
    <col min="5123" max="5123" width="16" style="1" bestFit="1" customWidth="1"/>
    <col min="5124" max="5124" width="3.6640625" style="1" customWidth="1"/>
    <col min="5125" max="5125" width="6.33203125" style="1" customWidth="1"/>
    <col min="5126" max="5126" width="40.6640625" style="1" customWidth="1"/>
    <col min="5127" max="5376" width="8.88671875" style="1"/>
    <col min="5377" max="5377" width="14.33203125" style="1" customWidth="1"/>
    <col min="5378" max="5378" width="8.88671875" style="1"/>
    <col min="5379" max="5379" width="16" style="1" bestFit="1" customWidth="1"/>
    <col min="5380" max="5380" width="3.6640625" style="1" customWidth="1"/>
    <col min="5381" max="5381" width="6.33203125" style="1" customWidth="1"/>
    <col min="5382" max="5382" width="40.6640625" style="1" customWidth="1"/>
    <col min="5383" max="5632" width="8.88671875" style="1"/>
    <col min="5633" max="5633" width="14.33203125" style="1" customWidth="1"/>
    <col min="5634" max="5634" width="8.88671875" style="1"/>
    <col min="5635" max="5635" width="16" style="1" bestFit="1" customWidth="1"/>
    <col min="5636" max="5636" width="3.6640625" style="1" customWidth="1"/>
    <col min="5637" max="5637" width="6.33203125" style="1" customWidth="1"/>
    <col min="5638" max="5638" width="40.6640625" style="1" customWidth="1"/>
    <col min="5639" max="5888" width="8.88671875" style="1"/>
    <col min="5889" max="5889" width="14.33203125" style="1" customWidth="1"/>
    <col min="5890" max="5890" width="8.88671875" style="1"/>
    <col min="5891" max="5891" width="16" style="1" bestFit="1" customWidth="1"/>
    <col min="5892" max="5892" width="3.6640625" style="1" customWidth="1"/>
    <col min="5893" max="5893" width="6.33203125" style="1" customWidth="1"/>
    <col min="5894" max="5894" width="40.6640625" style="1" customWidth="1"/>
    <col min="5895" max="6144" width="8.88671875" style="1"/>
    <col min="6145" max="6145" width="14.33203125" style="1" customWidth="1"/>
    <col min="6146" max="6146" width="8.88671875" style="1"/>
    <col min="6147" max="6147" width="16" style="1" bestFit="1" customWidth="1"/>
    <col min="6148" max="6148" width="3.6640625" style="1" customWidth="1"/>
    <col min="6149" max="6149" width="6.33203125" style="1" customWidth="1"/>
    <col min="6150" max="6150" width="40.6640625" style="1" customWidth="1"/>
    <col min="6151" max="6400" width="8.88671875" style="1"/>
    <col min="6401" max="6401" width="14.33203125" style="1" customWidth="1"/>
    <col min="6402" max="6402" width="8.88671875" style="1"/>
    <col min="6403" max="6403" width="16" style="1" bestFit="1" customWidth="1"/>
    <col min="6404" max="6404" width="3.6640625" style="1" customWidth="1"/>
    <col min="6405" max="6405" width="6.33203125" style="1" customWidth="1"/>
    <col min="6406" max="6406" width="40.6640625" style="1" customWidth="1"/>
    <col min="6407" max="6656" width="8.88671875" style="1"/>
    <col min="6657" max="6657" width="14.33203125" style="1" customWidth="1"/>
    <col min="6658" max="6658" width="8.88671875" style="1"/>
    <col min="6659" max="6659" width="16" style="1" bestFit="1" customWidth="1"/>
    <col min="6660" max="6660" width="3.6640625" style="1" customWidth="1"/>
    <col min="6661" max="6661" width="6.33203125" style="1" customWidth="1"/>
    <col min="6662" max="6662" width="40.6640625" style="1" customWidth="1"/>
    <col min="6663" max="6912" width="8.88671875" style="1"/>
    <col min="6913" max="6913" width="14.33203125" style="1" customWidth="1"/>
    <col min="6914" max="6914" width="8.88671875" style="1"/>
    <col min="6915" max="6915" width="16" style="1" bestFit="1" customWidth="1"/>
    <col min="6916" max="6916" width="3.6640625" style="1" customWidth="1"/>
    <col min="6917" max="6917" width="6.33203125" style="1" customWidth="1"/>
    <col min="6918" max="6918" width="40.6640625" style="1" customWidth="1"/>
    <col min="6919" max="7168" width="8.88671875" style="1"/>
    <col min="7169" max="7169" width="14.33203125" style="1" customWidth="1"/>
    <col min="7170" max="7170" width="8.88671875" style="1"/>
    <col min="7171" max="7171" width="16" style="1" bestFit="1" customWidth="1"/>
    <col min="7172" max="7172" width="3.6640625" style="1" customWidth="1"/>
    <col min="7173" max="7173" width="6.33203125" style="1" customWidth="1"/>
    <col min="7174" max="7174" width="40.6640625" style="1" customWidth="1"/>
    <col min="7175" max="7424" width="8.88671875" style="1"/>
    <col min="7425" max="7425" width="14.33203125" style="1" customWidth="1"/>
    <col min="7426" max="7426" width="8.88671875" style="1"/>
    <col min="7427" max="7427" width="16" style="1" bestFit="1" customWidth="1"/>
    <col min="7428" max="7428" width="3.6640625" style="1" customWidth="1"/>
    <col min="7429" max="7429" width="6.33203125" style="1" customWidth="1"/>
    <col min="7430" max="7430" width="40.6640625" style="1" customWidth="1"/>
    <col min="7431" max="7680" width="8.88671875" style="1"/>
    <col min="7681" max="7681" width="14.33203125" style="1" customWidth="1"/>
    <col min="7682" max="7682" width="8.88671875" style="1"/>
    <col min="7683" max="7683" width="16" style="1" bestFit="1" customWidth="1"/>
    <col min="7684" max="7684" width="3.6640625" style="1" customWidth="1"/>
    <col min="7685" max="7685" width="6.33203125" style="1" customWidth="1"/>
    <col min="7686" max="7686" width="40.6640625" style="1" customWidth="1"/>
    <col min="7687" max="7936" width="8.88671875" style="1"/>
    <col min="7937" max="7937" width="14.33203125" style="1" customWidth="1"/>
    <col min="7938" max="7938" width="8.88671875" style="1"/>
    <col min="7939" max="7939" width="16" style="1" bestFit="1" customWidth="1"/>
    <col min="7940" max="7940" width="3.6640625" style="1" customWidth="1"/>
    <col min="7941" max="7941" width="6.33203125" style="1" customWidth="1"/>
    <col min="7942" max="7942" width="40.6640625" style="1" customWidth="1"/>
    <col min="7943" max="8192" width="8.88671875" style="1"/>
    <col min="8193" max="8193" width="14.33203125" style="1" customWidth="1"/>
    <col min="8194" max="8194" width="8.88671875" style="1"/>
    <col min="8195" max="8195" width="16" style="1" bestFit="1" customWidth="1"/>
    <col min="8196" max="8196" width="3.6640625" style="1" customWidth="1"/>
    <col min="8197" max="8197" width="6.33203125" style="1" customWidth="1"/>
    <col min="8198" max="8198" width="40.6640625" style="1" customWidth="1"/>
    <col min="8199" max="8448" width="8.88671875" style="1"/>
    <col min="8449" max="8449" width="14.33203125" style="1" customWidth="1"/>
    <col min="8450" max="8450" width="8.88671875" style="1"/>
    <col min="8451" max="8451" width="16" style="1" bestFit="1" customWidth="1"/>
    <col min="8452" max="8452" width="3.6640625" style="1" customWidth="1"/>
    <col min="8453" max="8453" width="6.33203125" style="1" customWidth="1"/>
    <col min="8454" max="8454" width="40.6640625" style="1" customWidth="1"/>
    <col min="8455" max="8704" width="8.88671875" style="1"/>
    <col min="8705" max="8705" width="14.33203125" style="1" customWidth="1"/>
    <col min="8706" max="8706" width="8.88671875" style="1"/>
    <col min="8707" max="8707" width="16" style="1" bestFit="1" customWidth="1"/>
    <col min="8708" max="8708" width="3.6640625" style="1" customWidth="1"/>
    <col min="8709" max="8709" width="6.33203125" style="1" customWidth="1"/>
    <col min="8710" max="8710" width="40.6640625" style="1" customWidth="1"/>
    <col min="8711" max="8960" width="8.88671875" style="1"/>
    <col min="8961" max="8961" width="14.33203125" style="1" customWidth="1"/>
    <col min="8962" max="8962" width="8.88671875" style="1"/>
    <col min="8963" max="8963" width="16" style="1" bestFit="1" customWidth="1"/>
    <col min="8964" max="8964" width="3.6640625" style="1" customWidth="1"/>
    <col min="8965" max="8965" width="6.33203125" style="1" customWidth="1"/>
    <col min="8966" max="8966" width="40.6640625" style="1" customWidth="1"/>
    <col min="8967" max="9216" width="8.88671875" style="1"/>
    <col min="9217" max="9217" width="14.33203125" style="1" customWidth="1"/>
    <col min="9218" max="9218" width="8.88671875" style="1"/>
    <col min="9219" max="9219" width="16" style="1" bestFit="1" customWidth="1"/>
    <col min="9220" max="9220" width="3.6640625" style="1" customWidth="1"/>
    <col min="9221" max="9221" width="6.33203125" style="1" customWidth="1"/>
    <col min="9222" max="9222" width="40.6640625" style="1" customWidth="1"/>
    <col min="9223" max="9472" width="8.88671875" style="1"/>
    <col min="9473" max="9473" width="14.33203125" style="1" customWidth="1"/>
    <col min="9474" max="9474" width="8.88671875" style="1"/>
    <col min="9475" max="9475" width="16" style="1" bestFit="1" customWidth="1"/>
    <col min="9476" max="9476" width="3.6640625" style="1" customWidth="1"/>
    <col min="9477" max="9477" width="6.33203125" style="1" customWidth="1"/>
    <col min="9478" max="9478" width="40.6640625" style="1" customWidth="1"/>
    <col min="9479" max="9728" width="8.88671875" style="1"/>
    <col min="9729" max="9729" width="14.33203125" style="1" customWidth="1"/>
    <col min="9730" max="9730" width="8.88671875" style="1"/>
    <col min="9731" max="9731" width="16" style="1" bestFit="1" customWidth="1"/>
    <col min="9732" max="9732" width="3.6640625" style="1" customWidth="1"/>
    <col min="9733" max="9733" width="6.33203125" style="1" customWidth="1"/>
    <col min="9734" max="9734" width="40.6640625" style="1" customWidth="1"/>
    <col min="9735" max="9984" width="8.88671875" style="1"/>
    <col min="9985" max="9985" width="14.33203125" style="1" customWidth="1"/>
    <col min="9986" max="9986" width="8.88671875" style="1"/>
    <col min="9987" max="9987" width="16" style="1" bestFit="1" customWidth="1"/>
    <col min="9988" max="9988" width="3.6640625" style="1" customWidth="1"/>
    <col min="9989" max="9989" width="6.33203125" style="1" customWidth="1"/>
    <col min="9990" max="9990" width="40.6640625" style="1" customWidth="1"/>
    <col min="9991" max="10240" width="8.88671875" style="1"/>
    <col min="10241" max="10241" width="14.33203125" style="1" customWidth="1"/>
    <col min="10242" max="10242" width="8.88671875" style="1"/>
    <col min="10243" max="10243" width="16" style="1" bestFit="1" customWidth="1"/>
    <col min="10244" max="10244" width="3.6640625" style="1" customWidth="1"/>
    <col min="10245" max="10245" width="6.33203125" style="1" customWidth="1"/>
    <col min="10246" max="10246" width="40.6640625" style="1" customWidth="1"/>
    <col min="10247" max="10496" width="8.88671875" style="1"/>
    <col min="10497" max="10497" width="14.33203125" style="1" customWidth="1"/>
    <col min="10498" max="10498" width="8.88671875" style="1"/>
    <col min="10499" max="10499" width="16" style="1" bestFit="1" customWidth="1"/>
    <col min="10500" max="10500" width="3.6640625" style="1" customWidth="1"/>
    <col min="10501" max="10501" width="6.33203125" style="1" customWidth="1"/>
    <col min="10502" max="10502" width="40.6640625" style="1" customWidth="1"/>
    <col min="10503" max="10752" width="8.88671875" style="1"/>
    <col min="10753" max="10753" width="14.33203125" style="1" customWidth="1"/>
    <col min="10754" max="10754" width="8.88671875" style="1"/>
    <col min="10755" max="10755" width="16" style="1" bestFit="1" customWidth="1"/>
    <col min="10756" max="10756" width="3.6640625" style="1" customWidth="1"/>
    <col min="10757" max="10757" width="6.33203125" style="1" customWidth="1"/>
    <col min="10758" max="10758" width="40.6640625" style="1" customWidth="1"/>
    <col min="10759" max="11008" width="8.88671875" style="1"/>
    <col min="11009" max="11009" width="14.33203125" style="1" customWidth="1"/>
    <col min="11010" max="11010" width="8.88671875" style="1"/>
    <col min="11011" max="11011" width="16" style="1" bestFit="1" customWidth="1"/>
    <col min="11012" max="11012" width="3.6640625" style="1" customWidth="1"/>
    <col min="11013" max="11013" width="6.33203125" style="1" customWidth="1"/>
    <col min="11014" max="11014" width="40.6640625" style="1" customWidth="1"/>
    <col min="11015" max="11264" width="8.88671875" style="1"/>
    <col min="11265" max="11265" width="14.33203125" style="1" customWidth="1"/>
    <col min="11266" max="11266" width="8.88671875" style="1"/>
    <col min="11267" max="11267" width="16" style="1" bestFit="1" customWidth="1"/>
    <col min="11268" max="11268" width="3.6640625" style="1" customWidth="1"/>
    <col min="11269" max="11269" width="6.33203125" style="1" customWidth="1"/>
    <col min="11270" max="11270" width="40.6640625" style="1" customWidth="1"/>
    <col min="11271" max="11520" width="8.88671875" style="1"/>
    <col min="11521" max="11521" width="14.33203125" style="1" customWidth="1"/>
    <col min="11522" max="11522" width="8.88671875" style="1"/>
    <col min="11523" max="11523" width="16" style="1" bestFit="1" customWidth="1"/>
    <col min="11524" max="11524" width="3.6640625" style="1" customWidth="1"/>
    <col min="11525" max="11525" width="6.33203125" style="1" customWidth="1"/>
    <col min="11526" max="11526" width="40.6640625" style="1" customWidth="1"/>
    <col min="11527" max="11776" width="8.88671875" style="1"/>
    <col min="11777" max="11777" width="14.33203125" style="1" customWidth="1"/>
    <col min="11778" max="11778" width="8.88671875" style="1"/>
    <col min="11779" max="11779" width="16" style="1" bestFit="1" customWidth="1"/>
    <col min="11780" max="11780" width="3.6640625" style="1" customWidth="1"/>
    <col min="11781" max="11781" width="6.33203125" style="1" customWidth="1"/>
    <col min="11782" max="11782" width="40.6640625" style="1" customWidth="1"/>
    <col min="11783" max="12032" width="8.88671875" style="1"/>
    <col min="12033" max="12033" width="14.33203125" style="1" customWidth="1"/>
    <col min="12034" max="12034" width="8.88671875" style="1"/>
    <col min="12035" max="12035" width="16" style="1" bestFit="1" customWidth="1"/>
    <col min="12036" max="12036" width="3.6640625" style="1" customWidth="1"/>
    <col min="12037" max="12037" width="6.33203125" style="1" customWidth="1"/>
    <col min="12038" max="12038" width="40.6640625" style="1" customWidth="1"/>
    <col min="12039" max="12288" width="8.88671875" style="1"/>
    <col min="12289" max="12289" width="14.33203125" style="1" customWidth="1"/>
    <col min="12290" max="12290" width="8.88671875" style="1"/>
    <col min="12291" max="12291" width="16" style="1" bestFit="1" customWidth="1"/>
    <col min="12292" max="12292" width="3.6640625" style="1" customWidth="1"/>
    <col min="12293" max="12293" width="6.33203125" style="1" customWidth="1"/>
    <col min="12294" max="12294" width="40.6640625" style="1" customWidth="1"/>
    <col min="12295" max="12544" width="8.88671875" style="1"/>
    <col min="12545" max="12545" width="14.33203125" style="1" customWidth="1"/>
    <col min="12546" max="12546" width="8.88671875" style="1"/>
    <col min="12547" max="12547" width="16" style="1" bestFit="1" customWidth="1"/>
    <col min="12548" max="12548" width="3.6640625" style="1" customWidth="1"/>
    <col min="12549" max="12549" width="6.33203125" style="1" customWidth="1"/>
    <col min="12550" max="12550" width="40.6640625" style="1" customWidth="1"/>
    <col min="12551" max="12800" width="8.88671875" style="1"/>
    <col min="12801" max="12801" width="14.33203125" style="1" customWidth="1"/>
    <col min="12802" max="12802" width="8.88671875" style="1"/>
    <col min="12803" max="12803" width="16" style="1" bestFit="1" customWidth="1"/>
    <col min="12804" max="12804" width="3.6640625" style="1" customWidth="1"/>
    <col min="12805" max="12805" width="6.33203125" style="1" customWidth="1"/>
    <col min="12806" max="12806" width="40.6640625" style="1" customWidth="1"/>
    <col min="12807" max="13056" width="8.88671875" style="1"/>
    <col min="13057" max="13057" width="14.33203125" style="1" customWidth="1"/>
    <col min="13058" max="13058" width="8.88671875" style="1"/>
    <col min="13059" max="13059" width="16" style="1" bestFit="1" customWidth="1"/>
    <col min="13060" max="13060" width="3.6640625" style="1" customWidth="1"/>
    <col min="13061" max="13061" width="6.33203125" style="1" customWidth="1"/>
    <col min="13062" max="13062" width="40.6640625" style="1" customWidth="1"/>
    <col min="13063" max="13312" width="8.88671875" style="1"/>
    <col min="13313" max="13313" width="14.33203125" style="1" customWidth="1"/>
    <col min="13314" max="13314" width="8.88671875" style="1"/>
    <col min="13315" max="13315" width="16" style="1" bestFit="1" customWidth="1"/>
    <col min="13316" max="13316" width="3.6640625" style="1" customWidth="1"/>
    <col min="13317" max="13317" width="6.33203125" style="1" customWidth="1"/>
    <col min="13318" max="13318" width="40.6640625" style="1" customWidth="1"/>
    <col min="13319" max="13568" width="8.88671875" style="1"/>
    <col min="13569" max="13569" width="14.33203125" style="1" customWidth="1"/>
    <col min="13570" max="13570" width="8.88671875" style="1"/>
    <col min="13571" max="13571" width="16" style="1" bestFit="1" customWidth="1"/>
    <col min="13572" max="13572" width="3.6640625" style="1" customWidth="1"/>
    <col min="13573" max="13573" width="6.33203125" style="1" customWidth="1"/>
    <col min="13574" max="13574" width="40.6640625" style="1" customWidth="1"/>
    <col min="13575" max="13824" width="8.88671875" style="1"/>
    <col min="13825" max="13825" width="14.33203125" style="1" customWidth="1"/>
    <col min="13826" max="13826" width="8.88671875" style="1"/>
    <col min="13827" max="13827" width="16" style="1" bestFit="1" customWidth="1"/>
    <col min="13828" max="13828" width="3.6640625" style="1" customWidth="1"/>
    <col min="13829" max="13829" width="6.33203125" style="1" customWidth="1"/>
    <col min="13830" max="13830" width="40.6640625" style="1" customWidth="1"/>
    <col min="13831" max="14080" width="8.88671875" style="1"/>
    <col min="14081" max="14081" width="14.33203125" style="1" customWidth="1"/>
    <col min="14082" max="14082" width="8.88671875" style="1"/>
    <col min="14083" max="14083" width="16" style="1" bestFit="1" customWidth="1"/>
    <col min="14084" max="14084" width="3.6640625" style="1" customWidth="1"/>
    <col min="14085" max="14085" width="6.33203125" style="1" customWidth="1"/>
    <col min="14086" max="14086" width="40.6640625" style="1" customWidth="1"/>
    <col min="14087" max="14336" width="8.88671875" style="1"/>
    <col min="14337" max="14337" width="14.33203125" style="1" customWidth="1"/>
    <col min="14338" max="14338" width="8.88671875" style="1"/>
    <col min="14339" max="14339" width="16" style="1" bestFit="1" customWidth="1"/>
    <col min="14340" max="14340" width="3.6640625" style="1" customWidth="1"/>
    <col min="14341" max="14341" width="6.33203125" style="1" customWidth="1"/>
    <col min="14342" max="14342" width="40.6640625" style="1" customWidth="1"/>
    <col min="14343" max="14592" width="8.88671875" style="1"/>
    <col min="14593" max="14593" width="14.33203125" style="1" customWidth="1"/>
    <col min="14594" max="14594" width="8.88671875" style="1"/>
    <col min="14595" max="14595" width="16" style="1" bestFit="1" customWidth="1"/>
    <col min="14596" max="14596" width="3.6640625" style="1" customWidth="1"/>
    <col min="14597" max="14597" width="6.33203125" style="1" customWidth="1"/>
    <col min="14598" max="14598" width="40.6640625" style="1" customWidth="1"/>
    <col min="14599" max="14848" width="8.88671875" style="1"/>
    <col min="14849" max="14849" width="14.33203125" style="1" customWidth="1"/>
    <col min="14850" max="14850" width="8.88671875" style="1"/>
    <col min="14851" max="14851" width="16" style="1" bestFit="1" customWidth="1"/>
    <col min="14852" max="14852" width="3.6640625" style="1" customWidth="1"/>
    <col min="14853" max="14853" width="6.33203125" style="1" customWidth="1"/>
    <col min="14854" max="14854" width="40.6640625" style="1" customWidth="1"/>
    <col min="14855" max="15104" width="8.88671875" style="1"/>
    <col min="15105" max="15105" width="14.33203125" style="1" customWidth="1"/>
    <col min="15106" max="15106" width="8.88671875" style="1"/>
    <col min="15107" max="15107" width="16" style="1" bestFit="1" customWidth="1"/>
    <col min="15108" max="15108" width="3.6640625" style="1" customWidth="1"/>
    <col min="15109" max="15109" width="6.33203125" style="1" customWidth="1"/>
    <col min="15110" max="15110" width="40.6640625" style="1" customWidth="1"/>
    <col min="15111" max="15360" width="8.88671875" style="1"/>
    <col min="15361" max="15361" width="14.33203125" style="1" customWidth="1"/>
    <col min="15362" max="15362" width="8.88671875" style="1"/>
    <col min="15363" max="15363" width="16" style="1" bestFit="1" customWidth="1"/>
    <col min="15364" max="15364" width="3.6640625" style="1" customWidth="1"/>
    <col min="15365" max="15365" width="6.33203125" style="1" customWidth="1"/>
    <col min="15366" max="15366" width="40.6640625" style="1" customWidth="1"/>
    <col min="15367" max="15616" width="8.88671875" style="1"/>
    <col min="15617" max="15617" width="14.33203125" style="1" customWidth="1"/>
    <col min="15618" max="15618" width="8.88671875" style="1"/>
    <col min="15619" max="15619" width="16" style="1" bestFit="1" customWidth="1"/>
    <col min="15620" max="15620" width="3.6640625" style="1" customWidth="1"/>
    <col min="15621" max="15621" width="6.33203125" style="1" customWidth="1"/>
    <col min="15622" max="15622" width="40.6640625" style="1" customWidth="1"/>
    <col min="15623" max="15872" width="8.88671875" style="1"/>
    <col min="15873" max="15873" width="14.33203125" style="1" customWidth="1"/>
    <col min="15874" max="15874" width="8.88671875" style="1"/>
    <col min="15875" max="15875" width="16" style="1" bestFit="1" customWidth="1"/>
    <col min="15876" max="15876" width="3.6640625" style="1" customWidth="1"/>
    <col min="15877" max="15877" width="6.33203125" style="1" customWidth="1"/>
    <col min="15878" max="15878" width="40.6640625" style="1" customWidth="1"/>
    <col min="15879" max="16128" width="8.88671875" style="1"/>
    <col min="16129" max="16129" width="14.33203125" style="1" customWidth="1"/>
    <col min="16130" max="16130" width="8.88671875" style="1"/>
    <col min="16131" max="16131" width="16" style="1" bestFit="1" customWidth="1"/>
    <col min="16132" max="16132" width="3.6640625" style="1" customWidth="1"/>
    <col min="16133" max="16133" width="6.33203125" style="1" customWidth="1"/>
    <col min="16134" max="16134" width="40.6640625" style="1" customWidth="1"/>
    <col min="16135" max="16384" width="8.88671875" style="1"/>
  </cols>
  <sheetData>
    <row r="2" spans="1:12">
      <c r="I2" s="1" t="s">
        <v>281</v>
      </c>
    </row>
    <row r="3" spans="1:12">
      <c r="A3" s="2"/>
      <c r="B3" s="3" t="s">
        <v>282</v>
      </c>
      <c r="C3" s="4" t="s">
        <v>283</v>
      </c>
      <c r="D3" s="22" t="s">
        <v>284</v>
      </c>
      <c r="E3" s="22"/>
      <c r="G3" s="41" t="s">
        <v>285</v>
      </c>
      <c r="H3" s="22"/>
      <c r="I3" s="22" t="s">
        <v>286</v>
      </c>
      <c r="J3" s="22" t="s">
        <v>287</v>
      </c>
      <c r="K3" s="22" t="s">
        <v>288</v>
      </c>
      <c r="L3" s="22" t="s">
        <v>289</v>
      </c>
    </row>
    <row r="4" spans="1:12">
      <c r="B4" s="2">
        <v>11</v>
      </c>
      <c r="C4" s="5" t="s">
        <v>225</v>
      </c>
      <c r="D4" s="22">
        <v>1</v>
      </c>
      <c r="G4" s="67" t="e">
        <f>#REF!</f>
        <v>#REF!</v>
      </c>
      <c r="H4" s="22">
        <v>1</v>
      </c>
      <c r="I4" s="18" t="s">
        <v>290</v>
      </c>
      <c r="J4" s="18" t="s">
        <v>291</v>
      </c>
      <c r="K4" s="18" t="s">
        <v>292</v>
      </c>
      <c r="L4" s="18" t="s">
        <v>293</v>
      </c>
    </row>
    <row r="5" spans="1:12">
      <c r="B5" s="2">
        <v>12</v>
      </c>
      <c r="C5" s="5" t="s">
        <v>225</v>
      </c>
      <c r="D5" s="22">
        <v>2</v>
      </c>
      <c r="G5" s="68" t="e">
        <f>#REF!</f>
        <v>#REF!</v>
      </c>
      <c r="H5" s="22">
        <v>2</v>
      </c>
      <c r="I5" s="18" t="s">
        <v>294</v>
      </c>
      <c r="J5" s="18" t="s">
        <v>295</v>
      </c>
      <c r="K5" s="18" t="s">
        <v>296</v>
      </c>
      <c r="L5" s="18" t="s">
        <v>297</v>
      </c>
    </row>
    <row r="6" spans="1:12">
      <c r="B6" s="2">
        <v>13</v>
      </c>
      <c r="C6" s="5" t="s">
        <v>225</v>
      </c>
      <c r="D6" s="22">
        <v>3</v>
      </c>
      <c r="G6" s="68" t="e">
        <f>#REF!</f>
        <v>#REF!</v>
      </c>
      <c r="H6" s="22">
        <v>3</v>
      </c>
      <c r="I6" s="18" t="s">
        <v>298</v>
      </c>
      <c r="J6" s="18" t="s">
        <v>299</v>
      </c>
      <c r="K6" s="18" t="s">
        <v>300</v>
      </c>
      <c r="L6" s="18" t="s">
        <v>301</v>
      </c>
    </row>
    <row r="7" spans="1:12">
      <c r="B7" s="2">
        <v>14</v>
      </c>
      <c r="C7" s="6" t="s">
        <v>216</v>
      </c>
      <c r="D7" s="22">
        <v>5</v>
      </c>
      <c r="G7" s="68" t="e">
        <f>#REF!</f>
        <v>#REF!</v>
      </c>
      <c r="H7" s="22">
        <v>4</v>
      </c>
      <c r="I7" s="18" t="s">
        <v>302</v>
      </c>
      <c r="J7" s="18" t="s">
        <v>303</v>
      </c>
      <c r="K7" s="18" t="s">
        <v>304</v>
      </c>
      <c r="L7" s="18" t="s">
        <v>305</v>
      </c>
    </row>
    <row r="8" spans="1:12">
      <c r="B8" s="2">
        <v>15</v>
      </c>
      <c r="C8" s="6" t="s">
        <v>216</v>
      </c>
      <c r="D8" s="22">
        <v>6</v>
      </c>
      <c r="G8" s="68" t="e">
        <f>#REF!</f>
        <v>#REF!</v>
      </c>
      <c r="H8" s="22">
        <v>5</v>
      </c>
      <c r="I8" s="18" t="s">
        <v>306</v>
      </c>
      <c r="J8" s="18" t="s">
        <v>307</v>
      </c>
      <c r="K8" s="18" t="s">
        <v>308</v>
      </c>
      <c r="L8" s="18" t="s">
        <v>309</v>
      </c>
    </row>
    <row r="9" spans="1:12">
      <c r="B9" s="2">
        <v>21</v>
      </c>
      <c r="C9" s="5" t="s">
        <v>225</v>
      </c>
      <c r="D9" s="22">
        <v>4</v>
      </c>
      <c r="G9" s="68" t="e">
        <f>#REF!</f>
        <v>#REF!</v>
      </c>
      <c r="H9" s="22">
        <v>6</v>
      </c>
      <c r="I9" s="18" t="s">
        <v>310</v>
      </c>
      <c r="J9" s="18" t="s">
        <v>311</v>
      </c>
      <c r="K9" s="18" t="s">
        <v>312</v>
      </c>
      <c r="L9" s="18" t="s">
        <v>313</v>
      </c>
    </row>
    <row r="10" spans="1:12">
      <c r="B10" s="2">
        <v>22</v>
      </c>
      <c r="C10" s="6" t="s">
        <v>216</v>
      </c>
      <c r="D10" s="22">
        <v>7</v>
      </c>
      <c r="G10" s="68" t="e">
        <f>#REF!</f>
        <v>#REF!</v>
      </c>
      <c r="H10" s="22">
        <v>7</v>
      </c>
      <c r="I10" s="18" t="s">
        <v>314</v>
      </c>
      <c r="J10" s="18" t="s">
        <v>315</v>
      </c>
      <c r="K10" s="18" t="s">
        <v>316</v>
      </c>
      <c r="L10" s="18" t="s">
        <v>317</v>
      </c>
    </row>
    <row r="11" spans="1:12">
      <c r="B11" s="2">
        <v>23</v>
      </c>
      <c r="C11" s="6" t="s">
        <v>216</v>
      </c>
      <c r="D11" s="22">
        <v>8</v>
      </c>
      <c r="G11" s="68" t="e">
        <f>#REF!</f>
        <v>#REF!</v>
      </c>
      <c r="H11" s="22">
        <v>8</v>
      </c>
      <c r="I11" s="18" t="s">
        <v>318</v>
      </c>
      <c r="J11" s="18" t="s">
        <v>319</v>
      </c>
      <c r="K11" s="18" t="s">
        <v>320</v>
      </c>
      <c r="L11" s="18" t="s">
        <v>321</v>
      </c>
    </row>
    <row r="12" spans="1:12">
      <c r="B12" s="2">
        <v>24</v>
      </c>
      <c r="C12" s="6" t="s">
        <v>216</v>
      </c>
      <c r="D12" s="22">
        <v>9</v>
      </c>
      <c r="G12" s="68" t="e">
        <f>#REF!</f>
        <v>#REF!</v>
      </c>
      <c r="H12" s="22">
        <v>9</v>
      </c>
      <c r="I12" s="18" t="s">
        <v>322</v>
      </c>
      <c r="J12" s="18" t="s">
        <v>323</v>
      </c>
      <c r="K12" s="18" t="s">
        <v>324</v>
      </c>
      <c r="L12" s="18" t="s">
        <v>325</v>
      </c>
    </row>
    <row r="13" spans="1:12">
      <c r="B13" s="2">
        <v>25</v>
      </c>
      <c r="C13" s="7" t="s">
        <v>217</v>
      </c>
      <c r="D13" s="22">
        <v>14</v>
      </c>
      <c r="G13" s="68" t="e">
        <f>#REF!</f>
        <v>#REF!</v>
      </c>
      <c r="H13" s="22">
        <v>10</v>
      </c>
      <c r="I13" s="18" t="s">
        <v>326</v>
      </c>
      <c r="J13" s="18" t="s">
        <v>327</v>
      </c>
      <c r="K13" s="18" t="s">
        <v>328</v>
      </c>
      <c r="L13" s="18" t="s">
        <v>329</v>
      </c>
    </row>
    <row r="14" spans="1:12">
      <c r="B14" s="2">
        <v>31</v>
      </c>
      <c r="C14" s="6" t="s">
        <v>216</v>
      </c>
      <c r="D14" s="22">
        <v>10</v>
      </c>
      <c r="G14" s="68" t="e">
        <f>#REF!</f>
        <v>#REF!</v>
      </c>
    </row>
    <row r="15" spans="1:12">
      <c r="B15" s="2">
        <v>32</v>
      </c>
      <c r="C15" s="6" t="s">
        <v>216</v>
      </c>
      <c r="D15" s="22">
        <v>11</v>
      </c>
      <c r="G15" s="68" t="e">
        <f>#REF!</f>
        <v>#REF!</v>
      </c>
    </row>
    <row r="16" spans="1:12">
      <c r="B16" s="2">
        <v>33</v>
      </c>
      <c r="C16" s="6" t="s">
        <v>216</v>
      </c>
      <c r="D16" s="22">
        <v>12</v>
      </c>
      <c r="G16" s="68" t="e">
        <f>#REF!</f>
        <v>#REF!</v>
      </c>
    </row>
    <row r="17" spans="1:9">
      <c r="B17" s="2">
        <v>34</v>
      </c>
      <c r="C17" s="7" t="s">
        <v>217</v>
      </c>
      <c r="D17" s="22">
        <v>15</v>
      </c>
      <c r="G17" s="68" t="e">
        <f>#REF!</f>
        <v>#REF!</v>
      </c>
    </row>
    <row r="18" spans="1:9">
      <c r="B18" s="2">
        <v>35</v>
      </c>
      <c r="C18" s="7" t="s">
        <v>217</v>
      </c>
      <c r="D18" s="22">
        <v>16</v>
      </c>
      <c r="G18" s="68" t="e">
        <f>#REF!</f>
        <v>#REF!</v>
      </c>
    </row>
    <row r="19" spans="1:9">
      <c r="B19" s="2">
        <v>41</v>
      </c>
      <c r="C19" s="6" t="s">
        <v>216</v>
      </c>
      <c r="D19" s="22">
        <v>13</v>
      </c>
      <c r="G19" s="68" t="e">
        <f>#REF!</f>
        <v>#REF!</v>
      </c>
    </row>
    <row r="20" spans="1:9">
      <c r="B20" s="2">
        <v>42</v>
      </c>
      <c r="C20" s="7" t="s">
        <v>217</v>
      </c>
      <c r="D20" s="22">
        <v>17</v>
      </c>
      <c r="G20" s="68" t="e">
        <f>#REF!</f>
        <v>#REF!</v>
      </c>
    </row>
    <row r="21" spans="1:9">
      <c r="B21" s="2">
        <v>43</v>
      </c>
      <c r="C21" s="7" t="s">
        <v>217</v>
      </c>
      <c r="D21" s="22">
        <v>18</v>
      </c>
      <c r="G21" s="68" t="e">
        <f>#REF!</f>
        <v>#REF!</v>
      </c>
    </row>
    <row r="22" spans="1:9">
      <c r="B22" s="2">
        <v>44</v>
      </c>
      <c r="C22" s="7" t="s">
        <v>217</v>
      </c>
      <c r="D22" s="22">
        <v>19</v>
      </c>
      <c r="G22" s="68" t="e">
        <f>#REF!</f>
        <v>#REF!</v>
      </c>
    </row>
    <row r="23" spans="1:9">
      <c r="B23" s="2">
        <v>45</v>
      </c>
      <c r="C23" s="8" t="s">
        <v>218</v>
      </c>
      <c r="D23" s="22">
        <v>22</v>
      </c>
      <c r="G23" s="68" t="e">
        <f>#REF!</f>
        <v>#REF!</v>
      </c>
    </row>
    <row r="24" spans="1:9">
      <c r="B24" s="2">
        <v>51</v>
      </c>
      <c r="C24" s="7" t="s">
        <v>217</v>
      </c>
      <c r="D24" s="22">
        <v>20</v>
      </c>
      <c r="G24" s="68" t="e">
        <f>#REF!</f>
        <v>#REF!</v>
      </c>
    </row>
    <row r="25" spans="1:9">
      <c r="B25" s="2">
        <v>52</v>
      </c>
      <c r="C25" s="7" t="s">
        <v>217</v>
      </c>
      <c r="D25" s="22">
        <v>21</v>
      </c>
      <c r="G25" s="69" t="e">
        <f>#REF!</f>
        <v>#REF!</v>
      </c>
    </row>
    <row r="26" spans="1:9">
      <c r="B26" s="2">
        <v>53</v>
      </c>
      <c r="C26" s="8" t="s">
        <v>218</v>
      </c>
      <c r="D26" s="22">
        <v>23</v>
      </c>
    </row>
    <row r="27" spans="1:9">
      <c r="B27" s="2">
        <v>54</v>
      </c>
      <c r="C27" s="8" t="s">
        <v>218</v>
      </c>
      <c r="D27" s="22">
        <v>24</v>
      </c>
      <c r="I27" s="1" t="s">
        <v>330</v>
      </c>
    </row>
    <row r="28" spans="1:9">
      <c r="B28" s="2">
        <v>55</v>
      </c>
      <c r="C28" s="8" t="s">
        <v>218</v>
      </c>
      <c r="D28" s="22">
        <v>25</v>
      </c>
      <c r="H28" s="22" t="s">
        <v>331</v>
      </c>
      <c r="I28" s="22" t="s">
        <v>82</v>
      </c>
    </row>
    <row r="29" spans="1:9">
      <c r="H29" s="66">
        <v>43084</v>
      </c>
      <c r="I29" s="1" t="s">
        <v>332</v>
      </c>
    </row>
    <row r="30" spans="1:9">
      <c r="H30" s="66">
        <v>43090</v>
      </c>
      <c r="I30" s="1" t="s">
        <v>333</v>
      </c>
    </row>
    <row r="31" spans="1:9">
      <c r="A31" s="413" t="s">
        <v>334</v>
      </c>
      <c r="B31" s="413"/>
      <c r="C31" s="413"/>
      <c r="F31" s="102" t="s">
        <v>80</v>
      </c>
      <c r="H31" s="66">
        <v>43091</v>
      </c>
      <c r="I31" s="1" t="s">
        <v>281</v>
      </c>
    </row>
    <row r="32" spans="1:9">
      <c r="A32" s="116" t="s">
        <v>154</v>
      </c>
      <c r="B32" s="116"/>
      <c r="C32" s="1">
        <v>1</v>
      </c>
      <c r="F32" s="1" t="s">
        <v>335</v>
      </c>
      <c r="H32" s="66">
        <v>43108</v>
      </c>
      <c r="I32" s="1" t="s">
        <v>336</v>
      </c>
    </row>
    <row r="33" spans="1:9">
      <c r="A33" s="116" t="s">
        <v>337</v>
      </c>
      <c r="B33" s="116"/>
      <c r="C33" s="1">
        <v>3</v>
      </c>
      <c r="F33" s="1" t="s">
        <v>155</v>
      </c>
      <c r="H33" s="66">
        <v>43112</v>
      </c>
      <c r="I33" s="1" t="s">
        <v>338</v>
      </c>
    </row>
    <row r="34" spans="1:9">
      <c r="A34" s="116" t="s">
        <v>339</v>
      </c>
      <c r="B34" s="116"/>
      <c r="C34" s="1">
        <v>2</v>
      </c>
      <c r="H34" s="66">
        <v>43112</v>
      </c>
      <c r="I34" s="1" t="s">
        <v>340</v>
      </c>
    </row>
    <row r="35" spans="1:9">
      <c r="H35" s="66">
        <v>43585</v>
      </c>
      <c r="I35" s="1" t="s">
        <v>341</v>
      </c>
    </row>
    <row r="37" spans="1:9">
      <c r="A37" s="413" t="s">
        <v>342</v>
      </c>
      <c r="B37" s="413"/>
      <c r="C37" s="413"/>
    </row>
    <row r="38" spans="1:9">
      <c r="A38" s="36" t="s">
        <v>154</v>
      </c>
      <c r="B38" s="28"/>
      <c r="C38" s="34">
        <v>0.2</v>
      </c>
    </row>
    <row r="39" spans="1:9">
      <c r="A39" s="26" t="s">
        <v>218</v>
      </c>
      <c r="B39" s="26"/>
      <c r="C39" s="30">
        <v>1</v>
      </c>
    </row>
    <row r="40" spans="1:9">
      <c r="A40" s="38" t="s">
        <v>339</v>
      </c>
      <c r="B40" s="29"/>
      <c r="C40" s="35">
        <v>0.6</v>
      </c>
    </row>
    <row r="41" spans="1:9">
      <c r="A41" s="25" t="s">
        <v>217</v>
      </c>
      <c r="B41" s="25"/>
      <c r="C41" s="31">
        <v>0.7</v>
      </c>
    </row>
    <row r="42" spans="1:9">
      <c r="A42" s="37" t="s">
        <v>337</v>
      </c>
      <c r="B42" s="27"/>
      <c r="C42" s="33">
        <v>1</v>
      </c>
    </row>
    <row r="43" spans="1:9">
      <c r="A43" s="23" t="s">
        <v>225</v>
      </c>
      <c r="B43" s="39"/>
      <c r="C43" s="40">
        <v>0.2</v>
      </c>
    </row>
    <row r="44" spans="1:9">
      <c r="A44" s="24" t="s">
        <v>216</v>
      </c>
      <c r="B44" s="24"/>
      <c r="C44" s="32">
        <v>0.4</v>
      </c>
    </row>
  </sheetData>
  <sheetProtection selectLockedCells="1" selectUnlockedCells="1"/>
  <sortState xmlns:xlrd2="http://schemas.microsoft.com/office/spreadsheetml/2017/richdata2" ref="A38:C44">
    <sortCondition ref="A38"/>
  </sortState>
  <mergeCells count="2">
    <mergeCell ref="A31:C31"/>
    <mergeCell ref="A37:C37"/>
  </mergeCells>
  <conditionalFormatting sqref="A43:C44">
    <cfRule type="cellIs" dxfId="1896" priority="144" stopIfTrue="1" operator="equal">
      <formula>"Low"</formula>
    </cfRule>
    <cfRule type="cellIs" dxfId="1895" priority="145" stopIfTrue="1" operator="equal">
      <formula>"High"</formula>
    </cfRule>
    <cfRule type="cellIs" dxfId="1894" priority="146" stopIfTrue="1" operator="equal">
      <formula>"Extreme"</formula>
    </cfRule>
  </conditionalFormatting>
  <conditionalFormatting sqref="A43:C44">
    <cfRule type="cellIs" dxfId="1893" priority="143" stopIfTrue="1" operator="equal">
      <formula>"Medium"</formula>
    </cfRule>
  </conditionalFormatting>
  <conditionalFormatting sqref="A42:C44">
    <cfRule type="cellIs" dxfId="1892" priority="140" operator="equal">
      <formula>"Has Room for improvement"</formula>
    </cfRule>
    <cfRule type="cellIs" dxfId="1891" priority="141" stopIfTrue="1" operator="equal">
      <formula>"Inadequate"</formula>
    </cfRule>
    <cfRule type="cellIs" dxfId="1890" priority="142" stopIfTrue="1" operator="equal">
      <formula>"Adequate"</formula>
    </cfRule>
  </conditionalFormatting>
  <conditionalFormatting sqref="G6 G8 G10">
    <cfRule type="cellIs" dxfId="1889" priority="8" operator="equal">
      <formula>"Room for improvement"</formula>
    </cfRule>
    <cfRule type="cellIs" dxfId="1888" priority="9" stopIfTrue="1" operator="equal">
      <formula>"Inadequate"</formula>
    </cfRule>
    <cfRule type="cellIs" dxfId="1887" priority="10" stopIfTrue="1" operator="equal">
      <formula>"Adequate"</formula>
    </cfRule>
  </conditionalFormatting>
  <conditionalFormatting sqref="G8">
    <cfRule type="cellIs" dxfId="1886" priority="5" stopIfTrue="1" operator="equal">
      <formula>"Low"</formula>
    </cfRule>
    <cfRule type="cellIs" dxfId="1885" priority="6" stopIfTrue="1" operator="equal">
      <formula>"High"</formula>
    </cfRule>
    <cfRule type="cellIs" dxfId="1884" priority="7" stopIfTrue="1" operator="equal">
      <formula>"Extreme"</formula>
    </cfRule>
  </conditionalFormatting>
  <conditionalFormatting sqref="G8">
    <cfRule type="cellIs" dxfId="1883" priority="4" stopIfTrue="1" operator="equal">
      <formula>"Medium"</formula>
    </cfRule>
  </conditionalFormatting>
  <conditionalFormatting sqref="G8">
    <cfRule type="cellIs" dxfId="1882" priority="1" operator="equal">
      <formula>"Has Room for improvement"</formula>
    </cfRule>
    <cfRule type="cellIs" dxfId="1881" priority="2" stopIfTrue="1" operator="equal">
      <formula>"Inadequate"</formula>
    </cfRule>
    <cfRule type="cellIs" dxfId="1880" priority="3" stopIfTrue="1" operator="equal">
      <formula>"Adequate"</formula>
    </cfRule>
  </conditionalFormatting>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FF0000"/>
    <pageSetUpPr fitToPage="1"/>
  </sheetPr>
  <dimension ref="A1:DN702"/>
  <sheetViews>
    <sheetView zoomScale="85" zoomScaleNormal="85" workbookViewId="0">
      <selection activeCell="C4" sqref="C4"/>
    </sheetView>
  </sheetViews>
  <sheetFormatPr defaultColWidth="8.88671875" defaultRowHeight="13.8"/>
  <cols>
    <col min="1" max="1" width="4.5546875" style="99" customWidth="1"/>
    <col min="2" max="2" width="8.44140625" style="99" customWidth="1"/>
    <col min="3" max="5" width="44.33203125" style="137" customWidth="1"/>
    <col min="6" max="6" width="8.44140625" style="137" customWidth="1"/>
    <col min="7" max="7" width="44.109375" style="137" customWidth="1"/>
    <col min="8" max="12" width="5.6640625" style="99" customWidth="1"/>
    <col min="13" max="13" width="35.6640625" style="137" customWidth="1"/>
    <col min="14" max="14" width="7" style="99" bestFit="1" customWidth="1"/>
    <col min="15" max="15" width="8.88671875" style="99"/>
    <col min="16" max="16" width="14.44140625" style="99" customWidth="1"/>
    <col min="17" max="17" width="8.88671875" style="99"/>
    <col min="18" max="19" width="8.88671875" style="189"/>
    <col min="20" max="20" width="8.88671875" style="99"/>
    <col min="21" max="22" width="12.33203125" style="189" customWidth="1"/>
    <col min="23" max="23" width="12.33203125" style="99" customWidth="1"/>
    <col min="24" max="25" width="5.6640625" style="99" customWidth="1"/>
    <col min="26" max="27" width="12.33203125" style="99" customWidth="1"/>
    <col min="28" max="28" width="8.44140625" style="99" customWidth="1"/>
    <col min="29" max="31" width="44.33203125" style="134" customWidth="1"/>
    <col min="32" max="32" width="8.44140625" style="134" customWidth="1"/>
    <col min="33" max="33" width="44.109375" style="134" customWidth="1"/>
    <col min="34" max="38" width="5.6640625" style="99" customWidth="1"/>
    <col min="39" max="39" width="35.6640625" style="134" customWidth="1"/>
    <col min="40" max="40" width="6.5546875" style="99" bestFit="1" customWidth="1"/>
    <col min="41" max="52" width="8.88671875" style="99"/>
    <col min="53" max="53" width="4.5546875" style="99" customWidth="1"/>
    <col min="54" max="54" width="8.44140625" style="99" customWidth="1"/>
    <col min="55" max="57" width="44.33203125" style="134" customWidth="1"/>
    <col min="58" max="58" width="8.44140625" style="134" customWidth="1"/>
    <col min="59" max="59" width="44.109375" style="134" customWidth="1"/>
    <col min="60" max="64" width="5.6640625" style="99" customWidth="1"/>
    <col min="65" max="65" width="35.6640625" style="134" customWidth="1"/>
    <col min="66" max="66" width="6.5546875" style="99" bestFit="1" customWidth="1"/>
    <col min="67" max="78" width="8.88671875" style="99"/>
    <col min="79" max="79" width="4.5546875" style="99" customWidth="1"/>
    <col min="80" max="80" width="8.44140625" style="99" customWidth="1"/>
    <col min="81" max="83" width="44.33203125" style="134" customWidth="1"/>
    <col min="84" max="84" width="8.44140625" style="134" customWidth="1"/>
    <col min="85" max="85" width="44.109375" style="134" customWidth="1"/>
    <col min="86" max="90" width="5.6640625" style="99" customWidth="1"/>
    <col min="91" max="91" width="35.6640625" style="134" customWidth="1"/>
    <col min="92" max="92" width="6.5546875" style="99" bestFit="1" customWidth="1"/>
    <col min="93" max="104" width="8.88671875" style="99"/>
    <col min="105" max="105" width="4.5546875" style="99" customWidth="1"/>
    <col min="106" max="106" width="8.44140625" style="99" customWidth="1"/>
    <col min="107" max="109" width="44.33203125" style="134" customWidth="1"/>
    <col min="110" max="110" width="8.44140625" style="134" customWidth="1"/>
    <col min="111" max="111" width="44.109375" style="134" customWidth="1"/>
    <col min="112" max="116" width="5.6640625" style="99" customWidth="1"/>
    <col min="117" max="117" width="35.6640625" style="134" customWidth="1"/>
    <col min="118" max="118" width="6.5546875" style="99" bestFit="1" customWidth="1"/>
    <col min="119" max="16384" width="8.88671875" style="99"/>
  </cols>
  <sheetData>
    <row r="1" spans="1:118">
      <c r="A1" s="118"/>
      <c r="B1" s="119"/>
      <c r="C1" s="131"/>
      <c r="D1" s="131" t="s">
        <v>343</v>
      </c>
      <c r="E1" s="131"/>
      <c r="F1" s="131"/>
      <c r="G1" s="131"/>
      <c r="H1" s="119"/>
      <c r="I1" s="119"/>
      <c r="J1" s="119"/>
      <c r="K1" s="119"/>
      <c r="L1" s="119"/>
      <c r="M1" s="140"/>
      <c r="AA1" s="120"/>
      <c r="AB1" s="121"/>
      <c r="AC1" s="143"/>
      <c r="AD1" s="143" t="s">
        <v>344</v>
      </c>
      <c r="AE1" s="143"/>
      <c r="AF1" s="143"/>
      <c r="AG1" s="143"/>
      <c r="AH1" s="121"/>
      <c r="AI1" s="121"/>
      <c r="AJ1" s="121"/>
      <c r="AK1" s="121"/>
      <c r="AL1" s="121"/>
      <c r="AM1" s="145"/>
      <c r="BA1" s="128"/>
      <c r="BB1" s="126"/>
      <c r="BC1" s="146"/>
      <c r="BD1" s="146" t="s">
        <v>345</v>
      </c>
      <c r="BE1" s="146"/>
      <c r="BF1" s="146"/>
      <c r="BG1" s="146"/>
      <c r="BH1" s="126"/>
      <c r="BI1" s="126"/>
      <c r="BJ1" s="126"/>
      <c r="BK1" s="126"/>
      <c r="BL1" s="126"/>
      <c r="BM1" s="147"/>
      <c r="CA1" s="124"/>
      <c r="CB1" s="125"/>
      <c r="CC1" s="148"/>
      <c r="CD1" s="149" t="s">
        <v>346</v>
      </c>
      <c r="CE1" s="148"/>
      <c r="CF1" s="148"/>
      <c r="CG1" s="148"/>
      <c r="CH1" s="125"/>
      <c r="CI1" s="125"/>
      <c r="CJ1" s="125"/>
      <c r="CK1" s="125"/>
      <c r="CL1" s="125"/>
      <c r="CM1" s="150"/>
      <c r="DA1" s="122"/>
      <c r="DB1" s="123"/>
      <c r="DC1" s="151"/>
      <c r="DD1" s="152" t="s">
        <v>347</v>
      </c>
      <c r="DE1" s="151"/>
      <c r="DF1" s="151"/>
      <c r="DG1" s="151"/>
      <c r="DH1" s="123"/>
      <c r="DI1" s="123"/>
      <c r="DJ1" s="123"/>
      <c r="DK1" s="123"/>
      <c r="DL1" s="123"/>
      <c r="DM1" s="153"/>
    </row>
    <row r="2" spans="1:118" ht="28.2" thickBot="1">
      <c r="A2" s="107" t="s">
        <v>348</v>
      </c>
      <c r="B2" s="104"/>
      <c r="C2" s="117" t="str">
        <f>Context!D26</f>
        <v xml:space="preserve">OFFICIAL - Sensitive - Education  Directorate </v>
      </c>
      <c r="D2" s="117"/>
      <c r="E2" s="133"/>
      <c r="F2" s="133" t="s">
        <v>143</v>
      </c>
      <c r="G2" s="117" t="str">
        <f>Context!J26</f>
        <v>XXXX School Excursion or Physical Activity</v>
      </c>
      <c r="H2" s="103"/>
      <c r="I2" s="103"/>
      <c r="J2" s="103"/>
      <c r="K2" s="103"/>
      <c r="L2" s="103"/>
      <c r="M2" s="139"/>
      <c r="AA2" s="107" t="s">
        <v>348</v>
      </c>
      <c r="AB2" s="104"/>
      <c r="AC2" s="132" t="str">
        <f>Context!D26</f>
        <v xml:space="preserve">OFFICIAL - Sensitive - Education  Directorate </v>
      </c>
      <c r="AD2" s="132"/>
      <c r="AE2" s="133"/>
      <c r="AF2" s="133" t="s">
        <v>143</v>
      </c>
      <c r="AG2" s="132" t="str">
        <f>Context!J26</f>
        <v>XXXX School Excursion or Physical Activity</v>
      </c>
      <c r="AH2" s="103"/>
      <c r="AI2" s="103"/>
      <c r="AJ2" s="103"/>
      <c r="AK2" s="103"/>
      <c r="AL2" s="103"/>
      <c r="AM2" s="139"/>
      <c r="BA2" s="107" t="s">
        <v>348</v>
      </c>
      <c r="BB2" s="104"/>
      <c r="BC2" s="132" t="str">
        <f>Context!D26</f>
        <v xml:space="preserve">OFFICIAL - Sensitive - Education  Directorate </v>
      </c>
      <c r="BD2" s="132"/>
      <c r="BE2" s="133"/>
      <c r="BF2" s="133" t="s">
        <v>143</v>
      </c>
      <c r="BG2" s="132" t="str">
        <f>Context!J26</f>
        <v>XXXX School Excursion or Physical Activity</v>
      </c>
      <c r="BH2" s="103"/>
      <c r="BI2" s="103"/>
      <c r="BJ2" s="103"/>
      <c r="BK2" s="103"/>
      <c r="BL2" s="103"/>
      <c r="BM2" s="139"/>
      <c r="CA2" s="107" t="s">
        <v>348</v>
      </c>
      <c r="CB2" s="104"/>
      <c r="CC2" s="132" t="str">
        <f>Context!D26</f>
        <v xml:space="preserve">OFFICIAL - Sensitive - Education  Directorate </v>
      </c>
      <c r="CD2" s="132"/>
      <c r="CE2" s="133"/>
      <c r="CF2" s="133" t="s">
        <v>143</v>
      </c>
      <c r="CG2" s="132" t="str">
        <f>Context!J26</f>
        <v>XXXX School Excursion or Physical Activity</v>
      </c>
      <c r="CH2" s="103"/>
      <c r="CI2" s="103"/>
      <c r="CJ2" s="103"/>
      <c r="CK2" s="103"/>
      <c r="CL2" s="103"/>
      <c r="CM2" s="139"/>
      <c r="DA2" s="107" t="s">
        <v>348</v>
      </c>
      <c r="DB2" s="104"/>
      <c r="DC2" s="132" t="str">
        <f>Context!D26</f>
        <v xml:space="preserve">OFFICIAL - Sensitive - Education  Directorate </v>
      </c>
      <c r="DD2" s="132"/>
      <c r="DE2" s="133"/>
      <c r="DF2" s="133" t="s">
        <v>143</v>
      </c>
      <c r="DG2" s="132" t="str">
        <f>Context!J26</f>
        <v>XXXX School Excursion or Physical Activity</v>
      </c>
      <c r="DH2" s="103"/>
      <c r="DI2" s="103"/>
      <c r="DJ2" s="103"/>
      <c r="DK2" s="103"/>
      <c r="DL2" s="103"/>
      <c r="DM2" s="139"/>
    </row>
    <row r="3" spans="1:118" ht="80.400000000000006">
      <c r="A3" s="176" t="s">
        <v>349</v>
      </c>
      <c r="B3" s="177" t="s">
        <v>350</v>
      </c>
      <c r="C3" s="138" t="s">
        <v>144</v>
      </c>
      <c r="D3" s="138" t="s">
        <v>351</v>
      </c>
      <c r="E3" s="138" t="s">
        <v>146</v>
      </c>
      <c r="F3" s="155" t="s">
        <v>147</v>
      </c>
      <c r="G3" s="138" t="s">
        <v>352</v>
      </c>
      <c r="H3" s="108" t="s">
        <v>53</v>
      </c>
      <c r="I3" s="108" t="s">
        <v>65</v>
      </c>
      <c r="J3" s="108" t="s">
        <v>353</v>
      </c>
      <c r="K3" s="108" t="s">
        <v>354</v>
      </c>
      <c r="L3" s="108" t="s">
        <v>355</v>
      </c>
      <c r="M3" s="129" t="s">
        <v>82</v>
      </c>
      <c r="N3" s="105" t="s">
        <v>356</v>
      </c>
      <c r="Y3" s="108" t="s">
        <v>353</v>
      </c>
      <c r="AA3" s="108" t="s">
        <v>349</v>
      </c>
      <c r="AB3" s="109" t="s">
        <v>350</v>
      </c>
      <c r="AC3" s="129" t="s">
        <v>144</v>
      </c>
      <c r="AD3" s="129" t="s">
        <v>351</v>
      </c>
      <c r="AE3" s="129" t="s">
        <v>146</v>
      </c>
      <c r="AF3" s="129" t="s">
        <v>147</v>
      </c>
      <c r="AG3" s="129" t="s">
        <v>352</v>
      </c>
      <c r="AH3" s="108" t="s">
        <v>53</v>
      </c>
      <c r="AI3" s="108" t="s">
        <v>65</v>
      </c>
      <c r="AJ3" s="108" t="s">
        <v>353</v>
      </c>
      <c r="AK3" s="108" t="s">
        <v>354</v>
      </c>
      <c r="AL3" s="108" t="s">
        <v>355</v>
      </c>
      <c r="AM3" s="129" t="s">
        <v>82</v>
      </c>
      <c r="AN3" s="105" t="s">
        <v>356</v>
      </c>
      <c r="AY3" s="108" t="s">
        <v>353</v>
      </c>
      <c r="BA3" s="108" t="s">
        <v>349</v>
      </c>
      <c r="BB3" s="109" t="s">
        <v>350</v>
      </c>
      <c r="BC3" s="129" t="s">
        <v>144</v>
      </c>
      <c r="BD3" s="129" t="s">
        <v>351</v>
      </c>
      <c r="BE3" s="129" t="s">
        <v>146</v>
      </c>
      <c r="BF3" s="129" t="s">
        <v>147</v>
      </c>
      <c r="BG3" s="129" t="s">
        <v>352</v>
      </c>
      <c r="BH3" s="108" t="s">
        <v>53</v>
      </c>
      <c r="BI3" s="108" t="s">
        <v>65</v>
      </c>
      <c r="BJ3" s="108" t="s">
        <v>353</v>
      </c>
      <c r="BK3" s="108" t="s">
        <v>354</v>
      </c>
      <c r="BL3" s="108" t="s">
        <v>355</v>
      </c>
      <c r="BM3" s="129" t="s">
        <v>82</v>
      </c>
      <c r="BN3" s="105" t="s">
        <v>356</v>
      </c>
      <c r="BY3" s="108" t="s">
        <v>353</v>
      </c>
      <c r="CA3" s="108" t="s">
        <v>349</v>
      </c>
      <c r="CB3" s="109" t="s">
        <v>350</v>
      </c>
      <c r="CC3" s="129" t="s">
        <v>144</v>
      </c>
      <c r="CD3" s="129" t="s">
        <v>351</v>
      </c>
      <c r="CE3" s="129" t="s">
        <v>146</v>
      </c>
      <c r="CF3" s="129" t="s">
        <v>147</v>
      </c>
      <c r="CG3" s="129" t="s">
        <v>352</v>
      </c>
      <c r="CH3" s="108" t="s">
        <v>53</v>
      </c>
      <c r="CI3" s="108" t="s">
        <v>65</v>
      </c>
      <c r="CJ3" s="108" t="s">
        <v>353</v>
      </c>
      <c r="CK3" s="108" t="s">
        <v>354</v>
      </c>
      <c r="CL3" s="108" t="s">
        <v>355</v>
      </c>
      <c r="CM3" s="129" t="s">
        <v>82</v>
      </c>
      <c r="CN3" s="105" t="s">
        <v>356</v>
      </c>
      <c r="CY3" s="108" t="s">
        <v>353</v>
      </c>
      <c r="DA3" s="108" t="s">
        <v>349</v>
      </c>
      <c r="DB3" s="109" t="s">
        <v>350</v>
      </c>
      <c r="DC3" s="129" t="s">
        <v>144</v>
      </c>
      <c r="DD3" s="129" t="s">
        <v>351</v>
      </c>
      <c r="DE3" s="129" t="s">
        <v>146</v>
      </c>
      <c r="DF3" s="129" t="s">
        <v>147</v>
      </c>
      <c r="DG3" s="129" t="s">
        <v>352</v>
      </c>
      <c r="DH3" s="108" t="s">
        <v>53</v>
      </c>
      <c r="DI3" s="108" t="s">
        <v>65</v>
      </c>
      <c r="DJ3" s="108" t="s">
        <v>353</v>
      </c>
      <c r="DK3" s="108" t="s">
        <v>354</v>
      </c>
      <c r="DL3" s="108" t="s">
        <v>355</v>
      </c>
      <c r="DM3" s="129" t="s">
        <v>82</v>
      </c>
      <c r="DN3" s="105" t="s">
        <v>356</v>
      </c>
    </row>
    <row r="4" spans="1:118" ht="58.8">
      <c r="A4" s="178">
        <v>6</v>
      </c>
      <c r="B4" s="179" t="s">
        <v>357</v>
      </c>
      <c r="C4" s="135" t="s">
        <v>358</v>
      </c>
      <c r="D4" s="135" t="s">
        <v>359</v>
      </c>
      <c r="E4" s="135" t="s">
        <v>360</v>
      </c>
      <c r="F4" s="135"/>
      <c r="G4" s="135" t="s">
        <v>361</v>
      </c>
      <c r="H4" s="112">
        <v>5</v>
      </c>
      <c r="I4" s="112">
        <v>4</v>
      </c>
      <c r="J4" s="110" t="s">
        <v>218</v>
      </c>
      <c r="K4" s="110" t="s">
        <v>337</v>
      </c>
      <c r="L4" s="112" t="s">
        <v>155</v>
      </c>
      <c r="M4" s="141"/>
      <c r="N4" s="106">
        <f t="shared" ref="N4:N35" si="0">IF(ISERROR(VLOOKUP(H4*10+I4,MyRiskMatrix,3)),0,VLOOKUP(H4*10+I4,MyRiskMatrix,3))</f>
        <v>24</v>
      </c>
      <c r="Y4" s="110" t="s">
        <v>218</v>
      </c>
      <c r="AA4" s="98"/>
      <c r="AB4" s="110"/>
      <c r="AC4" s="135"/>
      <c r="AD4" s="135"/>
      <c r="AE4" s="135"/>
      <c r="AF4" s="135"/>
      <c r="AG4" s="135"/>
      <c r="AH4" s="112"/>
      <c r="AI4" s="112"/>
      <c r="AJ4" s="110"/>
      <c r="AK4" s="110"/>
      <c r="AL4" s="112"/>
      <c r="AM4" s="141"/>
      <c r="AN4" s="106"/>
      <c r="AY4" s="110"/>
      <c r="BA4" s="98"/>
      <c r="BB4" s="110"/>
      <c r="BC4" s="135"/>
      <c r="BD4" s="135"/>
      <c r="BE4" s="135"/>
      <c r="BF4" s="135"/>
      <c r="BG4" s="135"/>
      <c r="BH4" s="112"/>
      <c r="BI4" s="112"/>
      <c r="BJ4" s="110"/>
      <c r="BK4" s="110"/>
      <c r="BL4" s="112"/>
      <c r="BM4" s="141"/>
      <c r="BN4" s="106"/>
      <c r="BY4" s="110"/>
      <c r="CA4" s="100"/>
      <c r="CB4" s="110"/>
      <c r="CC4" s="135"/>
      <c r="CD4" s="135"/>
      <c r="CE4" s="135"/>
      <c r="CF4" s="135"/>
      <c r="CG4" s="135"/>
      <c r="CH4" s="112"/>
      <c r="CI4" s="112"/>
      <c r="CJ4" s="110"/>
      <c r="CK4" s="110"/>
      <c r="CL4" s="112"/>
      <c r="CM4" s="141"/>
      <c r="CN4" s="106"/>
      <c r="CY4" s="110"/>
      <c r="DA4" s="100"/>
      <c r="DB4" s="110"/>
      <c r="DC4" s="135"/>
      <c r="DD4" s="135"/>
      <c r="DE4" s="135"/>
      <c r="DF4" s="135"/>
      <c r="DG4" s="135"/>
      <c r="DH4" s="112"/>
      <c r="DI4" s="112"/>
      <c r="DJ4" s="110"/>
      <c r="DK4" s="110"/>
      <c r="DL4" s="112"/>
      <c r="DM4" s="141"/>
      <c r="DN4" s="106"/>
    </row>
    <row r="5" spans="1:118" ht="138">
      <c r="A5" s="164">
        <v>8</v>
      </c>
      <c r="B5" s="179" t="s">
        <v>357</v>
      </c>
      <c r="C5" s="135" t="s">
        <v>362</v>
      </c>
      <c r="D5" s="135" t="s">
        <v>363</v>
      </c>
      <c r="E5" s="135" t="s">
        <v>364</v>
      </c>
      <c r="F5" s="135"/>
      <c r="G5" s="135" t="s">
        <v>365</v>
      </c>
      <c r="H5" s="112">
        <v>5</v>
      </c>
      <c r="I5" s="112">
        <v>4</v>
      </c>
      <c r="J5" s="110" t="s">
        <v>218</v>
      </c>
      <c r="K5" s="110" t="s">
        <v>339</v>
      </c>
      <c r="L5" s="112" t="s">
        <v>155</v>
      </c>
      <c r="M5" s="141"/>
      <c r="N5" s="106">
        <f t="shared" si="0"/>
        <v>24</v>
      </c>
      <c r="AA5" s="100"/>
      <c r="AB5" s="110"/>
      <c r="AC5" s="135"/>
      <c r="AD5" s="135"/>
      <c r="AE5" s="135"/>
      <c r="AF5" s="135"/>
      <c r="AG5" s="135"/>
      <c r="AH5" s="112"/>
      <c r="AI5" s="112"/>
      <c r="AJ5" s="110"/>
      <c r="AK5" s="110"/>
      <c r="AL5" s="112"/>
      <c r="AM5" s="141"/>
      <c r="AN5" s="106"/>
      <c r="BA5" s="100"/>
      <c r="BB5" s="110"/>
      <c r="BC5" s="135"/>
      <c r="BD5" s="135"/>
      <c r="BE5" s="135"/>
      <c r="BF5" s="135"/>
      <c r="BG5" s="135"/>
      <c r="BH5" s="112"/>
      <c r="BI5" s="112"/>
      <c r="BJ5" s="110"/>
      <c r="BK5" s="110"/>
      <c r="BL5" s="112"/>
      <c r="BM5" s="141"/>
      <c r="BN5" s="106"/>
      <c r="CA5" s="98"/>
      <c r="CB5" s="110"/>
      <c r="CC5" s="135"/>
      <c r="CD5" s="135"/>
      <c r="CE5" s="135"/>
      <c r="CF5" s="135"/>
      <c r="CG5" s="135"/>
      <c r="CH5" s="112"/>
      <c r="CI5" s="112"/>
      <c r="CJ5" s="110"/>
      <c r="CK5" s="110"/>
      <c r="CL5" s="112"/>
      <c r="CM5" s="141"/>
      <c r="CN5" s="106"/>
      <c r="DA5" s="98"/>
      <c r="DB5" s="110"/>
      <c r="DC5" s="135"/>
      <c r="DD5" s="135"/>
      <c r="DE5" s="135"/>
      <c r="DF5" s="135"/>
      <c r="DG5" s="135"/>
      <c r="DH5" s="112"/>
      <c r="DI5" s="112"/>
      <c r="DJ5" s="110"/>
      <c r="DK5" s="110"/>
      <c r="DL5" s="112"/>
      <c r="DM5" s="141"/>
      <c r="DN5" s="106"/>
    </row>
    <row r="6" spans="1:118" ht="170.4">
      <c r="A6" s="178">
        <v>2</v>
      </c>
      <c r="B6" s="179" t="s">
        <v>366</v>
      </c>
      <c r="C6" s="135" t="s">
        <v>367</v>
      </c>
      <c r="D6" s="135" t="s">
        <v>368</v>
      </c>
      <c r="E6" s="135" t="s">
        <v>369</v>
      </c>
      <c r="F6" s="135"/>
      <c r="G6" s="135" t="s">
        <v>370</v>
      </c>
      <c r="H6" s="112">
        <v>4</v>
      </c>
      <c r="I6" s="112">
        <v>4</v>
      </c>
      <c r="J6" s="110" t="s">
        <v>217</v>
      </c>
      <c r="K6" s="110" t="s">
        <v>339</v>
      </c>
      <c r="L6" s="112" t="s">
        <v>335</v>
      </c>
      <c r="M6" s="141"/>
      <c r="N6" s="106">
        <f t="shared" si="0"/>
        <v>19</v>
      </c>
      <c r="AA6" s="98"/>
      <c r="AB6" s="110"/>
      <c r="AC6" s="111"/>
      <c r="AD6" s="111"/>
      <c r="AE6" s="111"/>
      <c r="AF6" s="111"/>
      <c r="AG6" s="111"/>
      <c r="AH6" s="112"/>
      <c r="AI6" s="112"/>
      <c r="AJ6" s="110"/>
      <c r="AK6" s="110"/>
      <c r="AL6" s="112"/>
      <c r="AM6" s="113"/>
      <c r="AN6" s="106"/>
      <c r="BA6" s="98"/>
      <c r="BB6" s="110"/>
      <c r="BC6" s="135"/>
      <c r="BD6" s="135"/>
      <c r="BE6" s="135"/>
      <c r="BF6" s="135"/>
      <c r="BG6" s="135"/>
      <c r="BH6" s="112"/>
      <c r="BI6" s="112"/>
      <c r="BJ6" s="110"/>
      <c r="BK6" s="110"/>
      <c r="BL6" s="112"/>
      <c r="BM6" s="141"/>
      <c r="BN6" s="106"/>
      <c r="CA6" s="100"/>
      <c r="CB6" s="110"/>
      <c r="CC6" s="135"/>
      <c r="CD6" s="135"/>
      <c r="CE6" s="135"/>
      <c r="CF6" s="135"/>
      <c r="CG6" s="135"/>
      <c r="CH6" s="112"/>
      <c r="CI6" s="112"/>
      <c r="CJ6" s="110"/>
      <c r="CK6" s="110"/>
      <c r="CL6" s="112"/>
      <c r="CM6" s="141"/>
      <c r="CN6" s="106"/>
      <c r="DA6" s="100"/>
      <c r="DB6" s="110"/>
      <c r="DC6" s="135"/>
      <c r="DD6" s="135"/>
      <c r="DE6" s="135"/>
      <c r="DF6" s="135"/>
      <c r="DG6" s="135"/>
      <c r="DH6" s="112"/>
      <c r="DI6" s="112"/>
      <c r="DJ6" s="110"/>
      <c r="DK6" s="110"/>
      <c r="DL6" s="112"/>
      <c r="DM6" s="141"/>
      <c r="DN6" s="106"/>
    </row>
    <row r="7" spans="1:118" ht="165.6">
      <c r="A7" s="164">
        <v>1</v>
      </c>
      <c r="B7" s="179" t="s">
        <v>186</v>
      </c>
      <c r="C7" s="135" t="s">
        <v>371</v>
      </c>
      <c r="D7" s="135" t="s">
        <v>372</v>
      </c>
      <c r="E7" s="135" t="s">
        <v>373</v>
      </c>
      <c r="F7" s="135"/>
      <c r="G7" s="135" t="s">
        <v>374</v>
      </c>
      <c r="H7" s="112">
        <v>4</v>
      </c>
      <c r="I7" s="112">
        <v>3</v>
      </c>
      <c r="J7" s="110" t="s">
        <v>217</v>
      </c>
      <c r="K7" s="110" t="s">
        <v>339</v>
      </c>
      <c r="L7" s="112" t="s">
        <v>335</v>
      </c>
      <c r="M7" s="141"/>
      <c r="N7" s="106">
        <f t="shared" si="0"/>
        <v>18</v>
      </c>
      <c r="AA7" s="100"/>
      <c r="AB7" s="110"/>
      <c r="AC7" s="111"/>
      <c r="AD7" s="111"/>
      <c r="AE7" s="111"/>
      <c r="AF7" s="111"/>
      <c r="AG7" s="111"/>
      <c r="AH7" s="112"/>
      <c r="AI7" s="112"/>
      <c r="AJ7" s="110"/>
      <c r="AK7" s="110"/>
      <c r="AL7" s="112"/>
      <c r="AM7" s="113"/>
      <c r="AN7" s="106"/>
      <c r="BA7" s="100"/>
      <c r="BB7" s="110"/>
      <c r="BC7" s="135"/>
      <c r="BD7" s="135"/>
      <c r="BE7" s="135"/>
      <c r="BF7" s="135"/>
      <c r="BG7" s="135"/>
      <c r="BH7" s="112"/>
      <c r="BI7" s="112"/>
      <c r="BJ7" s="110"/>
      <c r="BK7" s="110"/>
      <c r="BL7" s="112"/>
      <c r="BM7" s="141"/>
      <c r="BN7" s="106"/>
      <c r="CA7" s="98"/>
      <c r="CB7" s="110"/>
      <c r="CC7" s="135"/>
      <c r="CD7" s="135"/>
      <c r="CE7" s="135"/>
      <c r="CF7" s="135"/>
      <c r="CG7" s="135"/>
      <c r="CH7" s="112"/>
      <c r="CI7" s="112"/>
      <c r="CJ7" s="127"/>
      <c r="CK7" s="110"/>
      <c r="CL7" s="112"/>
      <c r="CM7" s="141"/>
      <c r="CN7" s="106"/>
      <c r="DA7" s="98"/>
      <c r="DB7" s="110"/>
      <c r="DC7" s="135"/>
      <c r="DD7" s="135"/>
      <c r="DE7" s="135"/>
      <c r="DF7" s="135"/>
      <c r="DG7" s="135"/>
      <c r="DH7" s="112"/>
      <c r="DI7" s="112"/>
      <c r="DJ7" s="110"/>
      <c r="DK7" s="110"/>
      <c r="DL7" s="112"/>
      <c r="DM7" s="141"/>
      <c r="DN7" s="106"/>
    </row>
    <row r="8" spans="1:118" ht="138">
      <c r="A8" s="178">
        <v>4</v>
      </c>
      <c r="B8" s="179" t="s">
        <v>317</v>
      </c>
      <c r="C8" s="135" t="s">
        <v>375</v>
      </c>
      <c r="D8" s="135" t="s">
        <v>376</v>
      </c>
      <c r="E8" s="135" t="s">
        <v>377</v>
      </c>
      <c r="F8" s="135"/>
      <c r="G8" s="135" t="s">
        <v>378</v>
      </c>
      <c r="H8" s="112">
        <v>4</v>
      </c>
      <c r="I8" s="112">
        <v>3</v>
      </c>
      <c r="J8" s="110" t="s">
        <v>217</v>
      </c>
      <c r="K8" s="110" t="s">
        <v>339</v>
      </c>
      <c r="L8" s="112" t="s">
        <v>155</v>
      </c>
      <c r="M8" s="141"/>
      <c r="N8" s="106">
        <f t="shared" si="0"/>
        <v>18</v>
      </c>
      <c r="AA8" s="98"/>
      <c r="AB8" s="110"/>
      <c r="AC8" s="111"/>
      <c r="AD8" s="111"/>
      <c r="AE8" s="111"/>
      <c r="AF8" s="111"/>
      <c r="AG8" s="111"/>
      <c r="AH8" s="112"/>
      <c r="AI8" s="112"/>
      <c r="AJ8" s="110"/>
      <c r="AK8" s="110"/>
      <c r="AL8" s="112"/>
      <c r="AM8" s="113"/>
      <c r="AN8" s="106"/>
      <c r="BA8" s="98"/>
      <c r="BB8" s="110"/>
      <c r="BC8" s="135"/>
      <c r="BD8" s="135"/>
      <c r="BE8" s="135"/>
      <c r="BF8" s="135"/>
      <c r="BG8" s="135"/>
      <c r="BH8" s="112"/>
      <c r="BI8" s="112"/>
      <c r="BJ8" s="110"/>
      <c r="BK8" s="110"/>
      <c r="BL8" s="112"/>
      <c r="BM8" s="141"/>
      <c r="BN8" s="106"/>
      <c r="CA8" s="100"/>
      <c r="CB8" s="110"/>
      <c r="CC8" s="135"/>
      <c r="CD8" s="135"/>
      <c r="CE8" s="135"/>
      <c r="CF8" s="135"/>
      <c r="CG8" s="135"/>
      <c r="CH8" s="112"/>
      <c r="CI8" s="112"/>
      <c r="CJ8" s="110"/>
      <c r="CK8" s="110"/>
      <c r="CL8" s="112"/>
      <c r="CM8" s="141"/>
      <c r="CN8" s="106"/>
      <c r="DA8" s="100"/>
      <c r="DB8" s="110"/>
      <c r="DC8" s="135"/>
      <c r="DD8" s="135"/>
      <c r="DE8" s="135"/>
      <c r="DF8" s="135"/>
      <c r="DG8" s="135"/>
      <c r="DH8" s="112"/>
      <c r="DI8" s="112"/>
      <c r="DJ8" s="110"/>
      <c r="DK8" s="110"/>
      <c r="DL8" s="112"/>
      <c r="DM8" s="141"/>
      <c r="DN8" s="106"/>
    </row>
    <row r="9" spans="1:118" ht="170.4">
      <c r="A9" s="164">
        <v>7</v>
      </c>
      <c r="B9" s="179" t="s">
        <v>366</v>
      </c>
      <c r="C9" s="135" t="s">
        <v>379</v>
      </c>
      <c r="D9" s="135" t="s">
        <v>380</v>
      </c>
      <c r="E9" s="135" t="s">
        <v>381</v>
      </c>
      <c r="F9" s="135"/>
      <c r="G9" s="135" t="s">
        <v>382</v>
      </c>
      <c r="H9" s="112">
        <v>4</v>
      </c>
      <c r="I9" s="112">
        <v>3</v>
      </c>
      <c r="J9" s="110" t="s">
        <v>217</v>
      </c>
      <c r="K9" s="110" t="s">
        <v>339</v>
      </c>
      <c r="L9" s="112" t="s">
        <v>335</v>
      </c>
      <c r="M9" s="141"/>
      <c r="N9" s="106">
        <f t="shared" si="0"/>
        <v>18</v>
      </c>
      <c r="AA9" s="100"/>
      <c r="AB9" s="110"/>
      <c r="AC9" s="111"/>
      <c r="AD9" s="111"/>
      <c r="AE9" s="111"/>
      <c r="AF9" s="111"/>
      <c r="AG9" s="111"/>
      <c r="AH9" s="112"/>
      <c r="AI9" s="112"/>
      <c r="AJ9" s="110"/>
      <c r="AK9" s="110"/>
      <c r="AL9" s="112"/>
      <c r="AM9" s="113"/>
      <c r="AN9" s="106"/>
      <c r="BA9" s="100"/>
      <c r="BB9" s="110"/>
      <c r="BC9" s="135"/>
      <c r="BD9" s="135"/>
      <c r="BE9" s="135"/>
      <c r="BF9" s="135"/>
      <c r="BG9" s="135"/>
      <c r="BH9" s="112"/>
      <c r="BI9" s="112"/>
      <c r="BJ9" s="110"/>
      <c r="BK9" s="110"/>
      <c r="BL9" s="112"/>
      <c r="BM9" s="141"/>
      <c r="BN9" s="106"/>
      <c r="CA9" s="98"/>
      <c r="CB9" s="110"/>
      <c r="CC9" s="135"/>
      <c r="CD9" s="135"/>
      <c r="CE9" s="135"/>
      <c r="CF9" s="135"/>
      <c r="CG9" s="135"/>
      <c r="CH9" s="112"/>
      <c r="CI9" s="112"/>
      <c r="CJ9" s="110"/>
      <c r="CK9" s="110"/>
      <c r="CL9" s="112"/>
      <c r="CM9" s="141"/>
      <c r="CN9" s="106"/>
      <c r="DA9" s="98"/>
      <c r="DB9" s="110"/>
      <c r="DC9" s="135"/>
      <c r="DD9" s="135"/>
      <c r="DE9" s="135"/>
      <c r="DF9" s="135"/>
      <c r="DG9" s="135"/>
      <c r="DH9" s="112"/>
      <c r="DI9" s="112"/>
      <c r="DJ9" s="110"/>
      <c r="DK9" s="110"/>
      <c r="DL9" s="112"/>
      <c r="DM9" s="141"/>
      <c r="DN9" s="106"/>
    </row>
    <row r="10" spans="1:118" ht="170.4">
      <c r="A10" s="178">
        <v>3</v>
      </c>
      <c r="B10" s="179" t="s">
        <v>366</v>
      </c>
      <c r="C10" s="135" t="s">
        <v>383</v>
      </c>
      <c r="D10" s="135" t="s">
        <v>384</v>
      </c>
      <c r="E10" s="135" t="s">
        <v>385</v>
      </c>
      <c r="F10" s="135"/>
      <c r="G10" s="135" t="s">
        <v>386</v>
      </c>
      <c r="H10" s="112">
        <v>3</v>
      </c>
      <c r="I10" s="112">
        <v>5</v>
      </c>
      <c r="J10" s="110" t="s">
        <v>217</v>
      </c>
      <c r="K10" s="110" t="s">
        <v>339</v>
      </c>
      <c r="L10" s="112" t="s">
        <v>155</v>
      </c>
      <c r="M10" s="141"/>
      <c r="N10" s="106">
        <f t="shared" si="0"/>
        <v>16</v>
      </c>
      <c r="AA10" s="98"/>
      <c r="AB10" s="110"/>
      <c r="AC10" s="111"/>
      <c r="AD10" s="111"/>
      <c r="AE10" s="111"/>
      <c r="AF10" s="111"/>
      <c r="AG10" s="111"/>
      <c r="AH10" s="112"/>
      <c r="AI10" s="112"/>
      <c r="AJ10" s="110"/>
      <c r="AK10" s="110"/>
      <c r="AL10" s="112"/>
      <c r="AM10" s="113"/>
      <c r="AN10" s="106"/>
      <c r="BA10" s="98"/>
      <c r="BB10" s="110"/>
      <c r="BC10" s="135"/>
      <c r="BD10" s="135"/>
      <c r="BE10" s="135"/>
      <c r="BF10" s="135"/>
      <c r="BG10" s="135"/>
      <c r="BH10" s="112"/>
      <c r="BI10" s="112"/>
      <c r="BJ10" s="110"/>
      <c r="BK10" s="110"/>
      <c r="BL10" s="112"/>
      <c r="BM10" s="141"/>
      <c r="BN10" s="106"/>
      <c r="CA10" s="100"/>
      <c r="CB10" s="110"/>
      <c r="CC10" s="135"/>
      <c r="CD10" s="135"/>
      <c r="CE10" s="135"/>
      <c r="CF10" s="135"/>
      <c r="CG10" s="135"/>
      <c r="CH10" s="112"/>
      <c r="CI10" s="112"/>
      <c r="CJ10" s="110"/>
      <c r="CK10" s="110"/>
      <c r="CL10" s="112"/>
      <c r="CM10" s="141"/>
      <c r="CN10" s="106"/>
      <c r="DA10" s="100"/>
      <c r="DB10" s="110"/>
      <c r="DC10" s="135"/>
      <c r="DD10" s="135"/>
      <c r="DE10" s="135"/>
      <c r="DF10" s="135"/>
      <c r="DG10" s="135"/>
      <c r="DH10" s="112"/>
      <c r="DI10" s="112"/>
      <c r="DJ10" s="110"/>
      <c r="DK10" s="110"/>
      <c r="DL10" s="112"/>
      <c r="DM10" s="141"/>
      <c r="DN10" s="106"/>
    </row>
    <row r="11" spans="1:118" ht="82.8">
      <c r="A11" s="164">
        <v>9</v>
      </c>
      <c r="B11" s="179" t="s">
        <v>357</v>
      </c>
      <c r="C11" s="135" t="s">
        <v>387</v>
      </c>
      <c r="D11" s="135" t="s">
        <v>388</v>
      </c>
      <c r="E11" s="135" t="s">
        <v>389</v>
      </c>
      <c r="F11" s="135"/>
      <c r="G11" s="135" t="s">
        <v>390</v>
      </c>
      <c r="H11" s="112">
        <v>3</v>
      </c>
      <c r="I11" s="112">
        <v>4</v>
      </c>
      <c r="J11" s="110" t="s">
        <v>217</v>
      </c>
      <c r="K11" s="110" t="s">
        <v>337</v>
      </c>
      <c r="L11" s="112" t="s">
        <v>335</v>
      </c>
      <c r="M11" s="141"/>
      <c r="N11" s="106">
        <f t="shared" si="0"/>
        <v>15</v>
      </c>
      <c r="AJ11" s="110"/>
      <c r="AK11" s="110"/>
      <c r="BJ11" s="110"/>
      <c r="BK11" s="110"/>
      <c r="CA11" s="98"/>
      <c r="CB11" s="110"/>
      <c r="CC11" s="135"/>
      <c r="CD11" s="135"/>
      <c r="CE11" s="135"/>
      <c r="CF11" s="135"/>
      <c r="CG11" s="135"/>
      <c r="CH11" s="112"/>
      <c r="CI11" s="112"/>
      <c r="CJ11" s="110"/>
      <c r="CK11" s="110"/>
      <c r="CL11" s="112"/>
      <c r="CM11" s="141"/>
      <c r="CN11" s="106"/>
      <c r="DA11" s="98"/>
      <c r="DB11" s="110"/>
      <c r="DC11" s="135"/>
      <c r="DD11" s="135"/>
      <c r="DE11" s="135"/>
      <c r="DF11" s="135"/>
      <c r="DG11" s="135"/>
      <c r="DH11" s="112"/>
      <c r="DI11" s="112"/>
      <c r="DJ11" s="110"/>
      <c r="DK11" s="110"/>
      <c r="DL11" s="112"/>
      <c r="DM11" s="141"/>
      <c r="DN11" s="106"/>
    </row>
    <row r="12" spans="1:118" ht="58.8">
      <c r="A12" s="178">
        <v>10</v>
      </c>
      <c r="B12" s="179" t="s">
        <v>186</v>
      </c>
      <c r="C12" s="135" t="s">
        <v>391</v>
      </c>
      <c r="D12" s="135" t="s">
        <v>392</v>
      </c>
      <c r="E12" s="135" t="s">
        <v>393</v>
      </c>
      <c r="F12" s="135"/>
      <c r="G12" s="135"/>
      <c r="H12" s="112">
        <v>3</v>
      </c>
      <c r="I12" s="112">
        <v>3</v>
      </c>
      <c r="J12" s="110" t="s">
        <v>216</v>
      </c>
      <c r="K12" s="110" t="s">
        <v>337</v>
      </c>
      <c r="L12" s="112" t="s">
        <v>335</v>
      </c>
      <c r="M12" s="141"/>
      <c r="N12" s="106">
        <f t="shared" si="0"/>
        <v>12</v>
      </c>
      <c r="AJ12" s="110"/>
      <c r="AK12" s="110"/>
      <c r="BJ12" s="110"/>
      <c r="BK12" s="110"/>
      <c r="CA12" s="100"/>
      <c r="CB12" s="110"/>
      <c r="CC12" s="135"/>
      <c r="CD12" s="135"/>
      <c r="CE12" s="135"/>
      <c r="CF12" s="135"/>
      <c r="CG12" s="135"/>
      <c r="CH12" s="112"/>
      <c r="CI12" s="112"/>
      <c r="CJ12" s="110"/>
      <c r="CK12" s="110"/>
      <c r="CL12" s="112"/>
      <c r="CM12" s="141"/>
      <c r="CN12" s="106"/>
      <c r="DA12" s="100"/>
      <c r="DB12" s="110"/>
      <c r="DC12" s="135"/>
      <c r="DD12" s="135"/>
      <c r="DE12" s="135"/>
      <c r="DF12" s="135"/>
      <c r="DG12" s="135"/>
      <c r="DH12" s="112"/>
      <c r="DI12" s="112"/>
      <c r="DJ12" s="110"/>
      <c r="DK12" s="110"/>
      <c r="DL12" s="112"/>
      <c r="DM12" s="141"/>
      <c r="DN12" s="106"/>
    </row>
    <row r="13" spans="1:118" ht="58.8">
      <c r="A13" s="164">
        <v>5</v>
      </c>
      <c r="B13" s="179" t="s">
        <v>186</v>
      </c>
      <c r="C13" s="135" t="s">
        <v>394</v>
      </c>
      <c r="D13" s="135" t="s">
        <v>395</v>
      </c>
      <c r="E13" s="135" t="s">
        <v>396</v>
      </c>
      <c r="F13" s="135"/>
      <c r="G13" s="135" t="s">
        <v>397</v>
      </c>
      <c r="H13" s="112">
        <v>2</v>
      </c>
      <c r="I13" s="112">
        <v>4</v>
      </c>
      <c r="J13" s="110" t="s">
        <v>216</v>
      </c>
      <c r="K13" s="110" t="s">
        <v>337</v>
      </c>
      <c r="L13" s="112" t="s">
        <v>335</v>
      </c>
      <c r="M13" s="141"/>
      <c r="N13" s="106">
        <f t="shared" si="0"/>
        <v>9</v>
      </c>
      <c r="AJ13" s="110"/>
      <c r="AK13" s="110"/>
      <c r="BJ13" s="110"/>
      <c r="BK13" s="110"/>
      <c r="CA13" s="98"/>
      <c r="CB13" s="110"/>
      <c r="CC13" s="135"/>
      <c r="CD13" s="135"/>
      <c r="CE13" s="135"/>
      <c r="CF13" s="135"/>
      <c r="CG13" s="135"/>
      <c r="CH13" s="112"/>
      <c r="CI13" s="112"/>
      <c r="CJ13" s="110"/>
      <c r="CK13" s="110"/>
      <c r="CL13" s="112"/>
      <c r="CM13" s="141"/>
      <c r="CN13" s="106"/>
      <c r="DA13" s="98"/>
      <c r="DB13" s="110"/>
      <c r="DC13" s="135"/>
      <c r="DD13" s="135"/>
      <c r="DE13" s="135"/>
      <c r="DF13" s="135"/>
      <c r="DG13" s="135"/>
      <c r="DH13" s="112"/>
      <c r="DI13" s="112"/>
      <c r="DJ13" s="110"/>
      <c r="DK13" s="110"/>
      <c r="DL13" s="112"/>
      <c r="DM13" s="141"/>
      <c r="DN13" s="106"/>
    </row>
    <row r="14" spans="1:118" s="101" customFormat="1" ht="14.4">
      <c r="A14" s="178">
        <v>11</v>
      </c>
      <c r="B14" s="179"/>
      <c r="C14" s="135"/>
      <c r="D14" s="135"/>
      <c r="E14" s="135"/>
      <c r="F14" s="135"/>
      <c r="G14" s="135"/>
      <c r="H14" s="112"/>
      <c r="I14" s="112"/>
      <c r="J14" s="110"/>
      <c r="K14" s="110"/>
      <c r="L14" s="112"/>
      <c r="M14" s="141"/>
      <c r="N14" s="106">
        <f t="shared" si="0"/>
        <v>0</v>
      </c>
      <c r="R14" s="190"/>
      <c r="S14" s="190"/>
      <c r="U14" s="190"/>
      <c r="V14" s="190"/>
      <c r="AC14" s="144"/>
      <c r="AD14" s="144"/>
      <c r="AE14" s="144"/>
      <c r="AF14" s="144"/>
      <c r="AG14" s="144"/>
      <c r="AJ14" s="110"/>
      <c r="AK14" s="110"/>
      <c r="AM14" s="144"/>
      <c r="BC14" s="144"/>
      <c r="BD14" s="144"/>
      <c r="BE14" s="144"/>
      <c r="BF14" s="144"/>
      <c r="BG14" s="144"/>
      <c r="BJ14" s="110"/>
      <c r="BK14" s="110"/>
      <c r="BM14" s="144"/>
      <c r="CA14" s="100"/>
      <c r="CB14" s="110"/>
      <c r="CC14" s="135"/>
      <c r="CD14" s="135"/>
      <c r="CE14" s="135"/>
      <c r="CF14" s="135"/>
      <c r="CG14" s="135"/>
      <c r="CH14" s="112"/>
      <c r="CI14" s="112"/>
      <c r="CJ14" s="110"/>
      <c r="CK14" s="110"/>
      <c r="CL14" s="112"/>
      <c r="CM14" s="141"/>
      <c r="CN14" s="106"/>
      <c r="DA14" s="100"/>
      <c r="DB14" s="110"/>
      <c r="DC14" s="135"/>
      <c r="DD14" s="135"/>
      <c r="DE14" s="135"/>
      <c r="DF14" s="135"/>
      <c r="DG14" s="135"/>
      <c r="DH14" s="112"/>
      <c r="DI14" s="112"/>
      <c r="DJ14" s="110"/>
      <c r="DK14" s="110"/>
      <c r="DL14" s="112"/>
      <c r="DM14" s="141"/>
      <c r="DN14" s="106"/>
    </row>
    <row r="15" spans="1:118">
      <c r="A15" s="164">
        <v>12</v>
      </c>
      <c r="B15" s="179"/>
      <c r="C15" s="135"/>
      <c r="D15" s="135"/>
      <c r="E15" s="135"/>
      <c r="F15" s="135"/>
      <c r="G15" s="135"/>
      <c r="H15" s="112"/>
      <c r="I15" s="112"/>
      <c r="J15" s="110"/>
      <c r="K15" s="110"/>
      <c r="L15" s="112"/>
      <c r="M15" s="141"/>
      <c r="N15" s="106">
        <f t="shared" si="0"/>
        <v>0</v>
      </c>
      <c r="AJ15" s="110"/>
      <c r="AK15" s="110"/>
      <c r="BJ15" s="110"/>
      <c r="BK15" s="110"/>
      <c r="CA15" s="98"/>
      <c r="CB15" s="110"/>
      <c r="CC15" s="135"/>
      <c r="CD15" s="135"/>
      <c r="CE15" s="135"/>
      <c r="CF15" s="135"/>
      <c r="CG15" s="135"/>
      <c r="CH15" s="112"/>
      <c r="CI15" s="112"/>
      <c r="CJ15" s="110"/>
      <c r="CK15" s="110"/>
      <c r="CL15" s="112"/>
      <c r="CM15" s="141"/>
      <c r="CN15" s="106"/>
      <c r="DA15" s="98"/>
      <c r="DB15" s="110"/>
      <c r="DC15" s="135"/>
      <c r="DD15" s="135"/>
      <c r="DE15" s="135"/>
      <c r="DF15" s="135"/>
      <c r="DG15" s="135"/>
      <c r="DH15" s="112"/>
      <c r="DI15" s="112"/>
      <c r="DJ15" s="110"/>
      <c r="DK15" s="110"/>
      <c r="DL15" s="112"/>
      <c r="DM15" s="141"/>
      <c r="DN15" s="106"/>
    </row>
    <row r="16" spans="1:118">
      <c r="A16" s="178">
        <v>13</v>
      </c>
      <c r="B16" s="179"/>
      <c r="C16" s="135"/>
      <c r="D16" s="135"/>
      <c r="E16" s="135"/>
      <c r="F16" s="135"/>
      <c r="G16" s="135"/>
      <c r="H16" s="112"/>
      <c r="I16" s="112"/>
      <c r="J16" s="110"/>
      <c r="K16" s="110"/>
      <c r="L16" s="112"/>
      <c r="M16" s="141"/>
      <c r="N16" s="106">
        <f t="shared" si="0"/>
        <v>0</v>
      </c>
      <c r="AJ16" s="110"/>
      <c r="AK16" s="110"/>
      <c r="BJ16" s="110"/>
      <c r="BK16" s="110"/>
      <c r="CA16" s="100"/>
      <c r="CB16" s="110"/>
      <c r="CC16" s="135"/>
      <c r="CD16" s="135"/>
      <c r="CE16" s="135"/>
      <c r="CF16" s="135"/>
      <c r="CG16" s="135"/>
      <c r="CH16" s="112"/>
      <c r="CI16" s="112"/>
      <c r="CJ16" s="110"/>
      <c r="CK16" s="110"/>
      <c r="CL16" s="112"/>
      <c r="CM16" s="141"/>
      <c r="CN16" s="106"/>
      <c r="DA16" s="100"/>
      <c r="DB16" s="110"/>
      <c r="DC16" s="135"/>
      <c r="DD16" s="135"/>
      <c r="DE16" s="135"/>
      <c r="DF16" s="135"/>
      <c r="DG16" s="135"/>
      <c r="DH16" s="112"/>
      <c r="DI16" s="112"/>
      <c r="DJ16" s="110"/>
      <c r="DK16" s="110"/>
      <c r="DL16" s="112"/>
      <c r="DM16" s="141"/>
      <c r="DN16" s="106"/>
    </row>
    <row r="17" spans="1:118">
      <c r="A17" s="164">
        <v>14</v>
      </c>
      <c r="B17" s="179"/>
      <c r="C17" s="135"/>
      <c r="D17" s="135"/>
      <c r="E17" s="135"/>
      <c r="F17" s="135"/>
      <c r="G17" s="135"/>
      <c r="H17" s="112"/>
      <c r="I17" s="112"/>
      <c r="J17" s="110"/>
      <c r="K17" s="110"/>
      <c r="L17" s="112"/>
      <c r="M17" s="141"/>
      <c r="N17" s="106">
        <f t="shared" si="0"/>
        <v>0</v>
      </c>
      <c r="AJ17" s="110"/>
      <c r="AK17" s="110"/>
      <c r="BJ17" s="110"/>
      <c r="BK17" s="110"/>
      <c r="CA17" s="98"/>
      <c r="CB17" s="110"/>
      <c r="CC17" s="135"/>
      <c r="CD17" s="135"/>
      <c r="CE17" s="135"/>
      <c r="CF17" s="135"/>
      <c r="CG17" s="135"/>
      <c r="CH17" s="112"/>
      <c r="CI17" s="112"/>
      <c r="CJ17" s="110"/>
      <c r="CK17" s="110"/>
      <c r="CL17" s="112"/>
      <c r="CM17" s="141"/>
      <c r="CN17" s="106"/>
      <c r="DA17" s="98"/>
      <c r="DB17" s="110"/>
      <c r="DC17" s="135"/>
      <c r="DD17" s="135"/>
      <c r="DE17" s="135"/>
      <c r="DF17" s="135"/>
      <c r="DG17" s="135"/>
      <c r="DH17" s="112"/>
      <c r="DI17" s="112"/>
      <c r="DJ17" s="110"/>
      <c r="DK17" s="110"/>
      <c r="DL17" s="112"/>
      <c r="DM17" s="141"/>
      <c r="DN17" s="106"/>
    </row>
    <row r="18" spans="1:118">
      <c r="A18" s="178">
        <v>15</v>
      </c>
      <c r="B18" s="179"/>
      <c r="C18" s="135"/>
      <c r="D18" s="135"/>
      <c r="E18" s="135"/>
      <c r="F18" s="135"/>
      <c r="G18" s="135"/>
      <c r="H18" s="112"/>
      <c r="I18" s="112"/>
      <c r="J18" s="110"/>
      <c r="K18" s="110"/>
      <c r="L18" s="112"/>
      <c r="M18" s="141"/>
      <c r="N18" s="106">
        <f t="shared" si="0"/>
        <v>0</v>
      </c>
      <c r="AJ18" s="110"/>
      <c r="AK18" s="110"/>
      <c r="BJ18" s="110"/>
      <c r="BK18" s="110"/>
      <c r="CA18" s="100"/>
      <c r="CB18" s="110"/>
      <c r="CC18" s="135"/>
      <c r="CD18" s="135"/>
      <c r="CE18" s="135"/>
      <c r="CF18" s="135"/>
      <c r="CG18" s="135"/>
      <c r="CH18" s="112"/>
      <c r="CI18" s="112"/>
      <c r="CJ18" s="110"/>
      <c r="CK18" s="110"/>
      <c r="CL18" s="112"/>
      <c r="CM18" s="141"/>
      <c r="CN18" s="106"/>
      <c r="DA18" s="100"/>
      <c r="DB18" s="110"/>
      <c r="DC18" s="135"/>
      <c r="DD18" s="135"/>
      <c r="DE18" s="135"/>
      <c r="DF18" s="135"/>
      <c r="DG18" s="135"/>
      <c r="DH18" s="112"/>
      <c r="DI18" s="112"/>
      <c r="DJ18" s="110"/>
      <c r="DK18" s="110"/>
      <c r="DL18" s="112"/>
      <c r="DM18" s="141"/>
      <c r="DN18" s="106"/>
    </row>
    <row r="19" spans="1:118">
      <c r="A19" s="164">
        <v>16</v>
      </c>
      <c r="B19" s="179"/>
      <c r="C19" s="135"/>
      <c r="D19" s="135"/>
      <c r="E19" s="135"/>
      <c r="F19" s="135"/>
      <c r="G19" s="135"/>
      <c r="H19" s="112"/>
      <c r="I19" s="112"/>
      <c r="J19" s="110"/>
      <c r="K19" s="110"/>
      <c r="L19" s="112"/>
      <c r="M19" s="141"/>
      <c r="N19" s="106">
        <f t="shared" si="0"/>
        <v>0</v>
      </c>
      <c r="AJ19" s="110"/>
      <c r="AK19" s="110"/>
      <c r="BJ19" s="110"/>
      <c r="BK19" s="110"/>
      <c r="CA19" s="98"/>
      <c r="CB19" s="110"/>
      <c r="CC19" s="135"/>
      <c r="CD19" s="135"/>
      <c r="CE19" s="135"/>
      <c r="CF19" s="135"/>
      <c r="CG19" s="135"/>
      <c r="CH19" s="112"/>
      <c r="CI19" s="112"/>
      <c r="CJ19" s="110"/>
      <c r="CK19" s="110"/>
      <c r="CL19" s="112"/>
      <c r="CM19" s="141"/>
      <c r="CN19" s="106"/>
      <c r="DA19" s="98"/>
      <c r="DB19" s="110"/>
      <c r="DC19" s="135"/>
      <c r="DD19" s="135"/>
      <c r="DE19" s="135"/>
      <c r="DF19" s="135"/>
      <c r="DG19" s="135"/>
      <c r="DH19" s="112"/>
      <c r="DI19" s="112"/>
      <c r="DJ19" s="110"/>
      <c r="DK19" s="110"/>
      <c r="DL19" s="112"/>
      <c r="DM19" s="141"/>
      <c r="DN19" s="106"/>
    </row>
    <row r="20" spans="1:118">
      <c r="A20" s="178">
        <v>17</v>
      </c>
      <c r="B20" s="179"/>
      <c r="C20" s="135"/>
      <c r="D20" s="135"/>
      <c r="E20" s="135"/>
      <c r="F20" s="135"/>
      <c r="G20" s="135"/>
      <c r="H20" s="112"/>
      <c r="I20" s="112"/>
      <c r="J20" s="110"/>
      <c r="K20" s="110"/>
      <c r="L20" s="112"/>
      <c r="M20" s="141"/>
      <c r="N20" s="106">
        <f t="shared" si="0"/>
        <v>0</v>
      </c>
      <c r="AJ20" s="110"/>
      <c r="AK20" s="110"/>
      <c r="BJ20" s="110"/>
      <c r="BK20" s="110"/>
      <c r="CA20" s="100"/>
      <c r="CB20" s="110"/>
      <c r="CC20" s="135"/>
      <c r="CD20" s="135"/>
      <c r="CE20" s="135"/>
      <c r="CF20" s="135"/>
      <c r="CG20" s="135"/>
      <c r="CH20" s="112"/>
      <c r="CI20" s="112"/>
      <c r="CJ20" s="110"/>
      <c r="CK20" s="110"/>
      <c r="CL20" s="112"/>
      <c r="CM20" s="141"/>
      <c r="CN20" s="106"/>
      <c r="DA20" s="100"/>
      <c r="DB20" s="110"/>
      <c r="DC20" s="135"/>
      <c r="DD20" s="135"/>
      <c r="DE20" s="135"/>
      <c r="DF20" s="135"/>
      <c r="DG20" s="135"/>
      <c r="DH20" s="112"/>
      <c r="DI20" s="112"/>
      <c r="DJ20" s="110"/>
      <c r="DK20" s="110"/>
      <c r="DL20" s="112"/>
      <c r="DM20" s="141"/>
      <c r="DN20" s="106"/>
    </row>
    <row r="21" spans="1:118">
      <c r="A21" s="164">
        <v>18</v>
      </c>
      <c r="B21" s="179"/>
      <c r="C21" s="135"/>
      <c r="D21" s="135"/>
      <c r="E21" s="135"/>
      <c r="F21" s="135"/>
      <c r="G21" s="135"/>
      <c r="H21" s="112"/>
      <c r="I21" s="112"/>
      <c r="J21" s="110"/>
      <c r="K21" s="110"/>
      <c r="L21" s="112"/>
      <c r="M21" s="141"/>
      <c r="N21" s="106">
        <f t="shared" si="0"/>
        <v>0</v>
      </c>
      <c r="AJ21" s="110"/>
      <c r="AK21" s="110"/>
      <c r="BJ21" s="110"/>
      <c r="BK21" s="110"/>
      <c r="CA21" s="98"/>
      <c r="CB21" s="110"/>
      <c r="CC21" s="135"/>
      <c r="CD21" s="135"/>
      <c r="CE21" s="135"/>
      <c r="CF21" s="135"/>
      <c r="CG21" s="135"/>
      <c r="CH21" s="112"/>
      <c r="CI21" s="112"/>
      <c r="CJ21" s="110"/>
      <c r="CK21" s="110"/>
      <c r="CL21" s="112"/>
      <c r="CM21" s="141"/>
      <c r="CN21" s="106"/>
      <c r="DA21" s="98"/>
      <c r="DB21" s="110"/>
      <c r="DC21" s="135"/>
      <c r="DD21" s="135"/>
      <c r="DE21" s="135"/>
      <c r="DF21" s="135"/>
      <c r="DG21" s="135"/>
      <c r="DH21" s="112"/>
      <c r="DI21" s="112"/>
      <c r="DJ21" s="110"/>
      <c r="DK21" s="110"/>
      <c r="DL21" s="112"/>
      <c r="DM21" s="141"/>
      <c r="DN21" s="106"/>
    </row>
    <row r="22" spans="1:118">
      <c r="A22" s="178">
        <v>19</v>
      </c>
      <c r="B22" s="179"/>
      <c r="C22" s="135"/>
      <c r="D22" s="135"/>
      <c r="E22" s="135"/>
      <c r="F22" s="135"/>
      <c r="G22" s="135"/>
      <c r="H22" s="112"/>
      <c r="I22" s="112"/>
      <c r="J22" s="110"/>
      <c r="K22" s="110"/>
      <c r="L22" s="112"/>
      <c r="M22" s="141"/>
      <c r="N22" s="106">
        <f t="shared" si="0"/>
        <v>0</v>
      </c>
      <c r="AJ22" s="110"/>
      <c r="AK22" s="110"/>
      <c r="BJ22" s="110"/>
      <c r="BK22" s="110"/>
      <c r="CA22" s="100"/>
      <c r="CB22" s="110"/>
      <c r="CC22" s="135"/>
      <c r="CD22" s="135"/>
      <c r="CE22" s="135"/>
      <c r="CF22" s="135"/>
      <c r="CG22" s="135"/>
      <c r="CH22" s="112"/>
      <c r="CI22" s="112"/>
      <c r="CJ22" s="110"/>
      <c r="CK22" s="110"/>
      <c r="CL22" s="112"/>
      <c r="CM22" s="141"/>
      <c r="CN22" s="106"/>
      <c r="DA22" s="100"/>
      <c r="DB22" s="110"/>
      <c r="DC22" s="135"/>
      <c r="DD22" s="135"/>
      <c r="DE22" s="135"/>
      <c r="DF22" s="135"/>
      <c r="DG22" s="135"/>
      <c r="DH22" s="112"/>
      <c r="DI22" s="112"/>
      <c r="DJ22" s="110"/>
      <c r="DK22" s="110"/>
      <c r="DL22" s="112"/>
      <c r="DM22" s="141"/>
      <c r="DN22" s="106"/>
    </row>
    <row r="23" spans="1:118">
      <c r="A23" s="164">
        <v>20</v>
      </c>
      <c r="B23" s="179"/>
      <c r="C23" s="135"/>
      <c r="D23" s="135"/>
      <c r="E23" s="135"/>
      <c r="F23" s="135"/>
      <c r="G23" s="135"/>
      <c r="H23" s="112"/>
      <c r="I23" s="112"/>
      <c r="J23" s="110"/>
      <c r="K23" s="110"/>
      <c r="L23" s="112"/>
      <c r="M23" s="141"/>
      <c r="N23" s="106">
        <f t="shared" si="0"/>
        <v>0</v>
      </c>
      <c r="AJ23" s="110"/>
      <c r="AK23" s="110"/>
      <c r="BJ23" s="110"/>
      <c r="BK23" s="110"/>
      <c r="CA23" s="98"/>
      <c r="CB23" s="110"/>
      <c r="CC23" s="135"/>
      <c r="CD23" s="135"/>
      <c r="CE23" s="135"/>
      <c r="CF23" s="135"/>
      <c r="CG23" s="135"/>
      <c r="CH23" s="112"/>
      <c r="CI23" s="112"/>
      <c r="CJ23" s="110"/>
      <c r="CK23" s="110"/>
      <c r="CL23" s="112"/>
      <c r="CM23" s="141"/>
      <c r="CN23" s="106"/>
      <c r="DA23" s="98"/>
      <c r="DB23" s="110"/>
      <c r="DC23" s="135"/>
      <c r="DD23" s="135"/>
      <c r="DE23" s="135"/>
      <c r="DF23" s="135"/>
      <c r="DG23" s="135"/>
      <c r="DH23" s="112"/>
      <c r="DI23" s="112"/>
      <c r="DJ23" s="110"/>
      <c r="DK23" s="110"/>
      <c r="DL23" s="112"/>
      <c r="DM23" s="141"/>
      <c r="DN23" s="106"/>
    </row>
    <row r="24" spans="1:118">
      <c r="A24" s="178">
        <v>21</v>
      </c>
      <c r="B24" s="179"/>
      <c r="C24" s="135"/>
      <c r="D24" s="135"/>
      <c r="E24" s="135"/>
      <c r="F24" s="135"/>
      <c r="G24" s="135"/>
      <c r="H24" s="112"/>
      <c r="I24" s="112"/>
      <c r="J24" s="110"/>
      <c r="K24" s="110"/>
      <c r="L24" s="112"/>
      <c r="M24" s="141"/>
      <c r="N24" s="106">
        <f t="shared" si="0"/>
        <v>0</v>
      </c>
      <c r="AJ24" s="110"/>
      <c r="AK24" s="110"/>
      <c r="BJ24" s="110"/>
      <c r="BK24" s="110"/>
      <c r="CA24" s="100"/>
      <c r="CB24" s="110"/>
      <c r="CC24" s="135"/>
      <c r="CD24" s="135"/>
      <c r="CE24" s="135"/>
      <c r="CF24" s="135"/>
      <c r="CG24" s="135"/>
      <c r="CH24" s="112"/>
      <c r="CI24" s="112"/>
      <c r="CJ24" s="110"/>
      <c r="CK24" s="110"/>
      <c r="CL24" s="112"/>
      <c r="CM24" s="141"/>
      <c r="CN24" s="106"/>
      <c r="DA24" s="100"/>
      <c r="DB24" s="110"/>
      <c r="DC24" s="135"/>
      <c r="DD24" s="135"/>
      <c r="DE24" s="135"/>
      <c r="DF24" s="135"/>
      <c r="DG24" s="135"/>
      <c r="DH24" s="112"/>
      <c r="DI24" s="112"/>
      <c r="DJ24" s="110"/>
      <c r="DK24" s="110"/>
      <c r="DL24" s="112"/>
      <c r="DM24" s="141"/>
      <c r="DN24" s="106"/>
    </row>
    <row r="25" spans="1:118">
      <c r="A25" s="164">
        <v>22</v>
      </c>
      <c r="B25" s="179"/>
      <c r="C25" s="135"/>
      <c r="D25" s="135"/>
      <c r="E25" s="135"/>
      <c r="F25" s="135"/>
      <c r="G25" s="135"/>
      <c r="H25" s="112"/>
      <c r="I25" s="112"/>
      <c r="J25" s="110"/>
      <c r="K25" s="110"/>
      <c r="L25" s="112"/>
      <c r="M25" s="141"/>
      <c r="N25" s="106">
        <f t="shared" si="0"/>
        <v>0</v>
      </c>
      <c r="AJ25" s="110"/>
      <c r="AK25" s="110"/>
      <c r="BJ25" s="110"/>
      <c r="BK25" s="110"/>
      <c r="CA25" s="98"/>
      <c r="CB25" s="110"/>
      <c r="CC25" s="135"/>
      <c r="CD25" s="135"/>
      <c r="CE25" s="135"/>
      <c r="CF25" s="135"/>
      <c r="CG25" s="135"/>
      <c r="CH25" s="112"/>
      <c r="CI25" s="112"/>
      <c r="CJ25" s="110"/>
      <c r="CK25" s="110"/>
      <c r="CL25" s="112"/>
      <c r="CM25" s="141"/>
      <c r="CN25" s="106"/>
      <c r="DA25" s="98"/>
      <c r="DB25" s="110"/>
      <c r="DC25" s="135"/>
      <c r="DD25" s="135"/>
      <c r="DE25" s="135"/>
      <c r="DF25" s="135"/>
      <c r="DG25" s="135"/>
      <c r="DH25" s="112"/>
      <c r="DI25" s="112"/>
      <c r="DJ25" s="110"/>
      <c r="DK25" s="110"/>
      <c r="DL25" s="112"/>
      <c r="DM25" s="141"/>
      <c r="DN25" s="106"/>
    </row>
    <row r="26" spans="1:118">
      <c r="A26" s="178">
        <v>23</v>
      </c>
      <c r="B26" s="179"/>
      <c r="C26" s="135"/>
      <c r="D26" s="135"/>
      <c r="E26" s="135"/>
      <c r="F26" s="135"/>
      <c r="G26" s="135"/>
      <c r="H26" s="112"/>
      <c r="I26" s="112"/>
      <c r="J26" s="110"/>
      <c r="K26" s="110"/>
      <c r="L26" s="112"/>
      <c r="M26" s="141"/>
      <c r="N26" s="106">
        <f t="shared" si="0"/>
        <v>0</v>
      </c>
      <c r="AJ26" s="110"/>
      <c r="AK26" s="110"/>
      <c r="BJ26" s="110"/>
      <c r="BK26" s="110"/>
      <c r="CA26" s="100"/>
      <c r="CB26" s="110"/>
      <c r="CC26" s="135"/>
      <c r="CD26" s="135"/>
      <c r="CE26" s="135"/>
      <c r="CF26" s="135"/>
      <c r="CG26" s="135"/>
      <c r="CH26" s="112"/>
      <c r="CI26" s="112"/>
      <c r="CJ26" s="110"/>
      <c r="CK26" s="110"/>
      <c r="CL26" s="112"/>
      <c r="CM26" s="141"/>
      <c r="CN26" s="106"/>
      <c r="DJ26" s="110"/>
      <c r="DK26" s="110"/>
    </row>
    <row r="27" spans="1:118">
      <c r="A27" s="164">
        <v>24</v>
      </c>
      <c r="B27" s="179"/>
      <c r="C27" s="135"/>
      <c r="D27" s="135"/>
      <c r="E27" s="135"/>
      <c r="F27" s="135"/>
      <c r="G27" s="135"/>
      <c r="H27" s="112"/>
      <c r="I27" s="112"/>
      <c r="J27" s="110"/>
      <c r="K27" s="110"/>
      <c r="L27" s="112"/>
      <c r="M27" s="141"/>
      <c r="N27" s="106">
        <f t="shared" si="0"/>
        <v>0</v>
      </c>
      <c r="AJ27" s="110"/>
      <c r="AK27" s="110"/>
      <c r="BJ27" s="110"/>
      <c r="BK27" s="110"/>
      <c r="CA27" s="98"/>
      <c r="CB27" s="110"/>
      <c r="CC27" s="135"/>
      <c r="CD27" s="135"/>
      <c r="CE27" s="135"/>
      <c r="CF27" s="135"/>
      <c r="CG27" s="135"/>
      <c r="CH27" s="112"/>
      <c r="CI27" s="112"/>
      <c r="CJ27" s="110"/>
      <c r="CK27" s="110"/>
      <c r="CL27" s="112"/>
      <c r="CM27" s="141"/>
      <c r="CN27" s="106"/>
      <c r="DJ27" s="110"/>
      <c r="DK27" s="110"/>
    </row>
    <row r="28" spans="1:118">
      <c r="A28" s="178">
        <v>25</v>
      </c>
      <c r="B28" s="179"/>
      <c r="C28" s="135"/>
      <c r="D28" s="135"/>
      <c r="E28" s="135"/>
      <c r="F28" s="135"/>
      <c r="G28" s="135"/>
      <c r="H28" s="112"/>
      <c r="I28" s="112"/>
      <c r="J28" s="110"/>
      <c r="K28" s="110"/>
      <c r="L28" s="112"/>
      <c r="M28" s="141"/>
      <c r="N28" s="106">
        <f t="shared" si="0"/>
        <v>0</v>
      </c>
      <c r="AJ28" s="110"/>
      <c r="AK28" s="110"/>
      <c r="BJ28" s="110"/>
      <c r="BK28" s="110"/>
      <c r="CA28" s="100"/>
      <c r="CB28" s="110"/>
      <c r="CC28" s="135"/>
      <c r="CD28" s="135"/>
      <c r="CE28" s="135"/>
      <c r="CF28" s="135"/>
      <c r="CG28" s="135"/>
      <c r="CH28" s="112"/>
      <c r="CI28" s="112"/>
      <c r="CJ28" s="110"/>
      <c r="CK28" s="110"/>
      <c r="CL28" s="112"/>
      <c r="CM28" s="141"/>
      <c r="CN28" s="106"/>
      <c r="DJ28" s="110"/>
      <c r="DK28" s="110"/>
    </row>
    <row r="29" spans="1:118">
      <c r="A29" s="164">
        <v>26</v>
      </c>
      <c r="B29" s="179"/>
      <c r="C29" s="135"/>
      <c r="D29" s="135"/>
      <c r="E29" s="135"/>
      <c r="F29" s="135"/>
      <c r="G29" s="135"/>
      <c r="H29" s="112"/>
      <c r="I29" s="112"/>
      <c r="J29" s="110"/>
      <c r="K29" s="110"/>
      <c r="L29" s="112"/>
      <c r="M29" s="141"/>
      <c r="N29" s="106">
        <f t="shared" si="0"/>
        <v>0</v>
      </c>
      <c r="AJ29" s="110"/>
      <c r="AK29" s="110"/>
      <c r="BJ29" s="110"/>
      <c r="BK29" s="110"/>
      <c r="CA29" s="98"/>
      <c r="CB29" s="110"/>
      <c r="CC29" s="135"/>
      <c r="CD29" s="135"/>
      <c r="CE29" s="135"/>
      <c r="CF29" s="135"/>
      <c r="CG29" s="135"/>
      <c r="CH29" s="112"/>
      <c r="CI29" s="112"/>
      <c r="CJ29" s="110"/>
      <c r="CK29" s="110"/>
      <c r="CL29" s="112"/>
      <c r="CM29" s="141"/>
      <c r="CN29" s="106"/>
      <c r="DJ29" s="110"/>
      <c r="DK29" s="110"/>
    </row>
    <row r="30" spans="1:118">
      <c r="A30" s="178">
        <v>27</v>
      </c>
      <c r="B30" s="179"/>
      <c r="C30" s="135"/>
      <c r="D30" s="135"/>
      <c r="E30" s="135"/>
      <c r="F30" s="135"/>
      <c r="G30" s="135"/>
      <c r="H30" s="112"/>
      <c r="I30" s="112"/>
      <c r="J30" s="110"/>
      <c r="K30" s="110"/>
      <c r="L30" s="112"/>
      <c r="M30" s="141"/>
      <c r="N30" s="106">
        <f t="shared" si="0"/>
        <v>0</v>
      </c>
      <c r="AJ30" s="110"/>
      <c r="AK30" s="110"/>
      <c r="BJ30" s="110"/>
      <c r="BK30" s="110"/>
      <c r="CA30" s="100"/>
      <c r="CB30" s="110"/>
      <c r="CC30" s="135"/>
      <c r="CD30" s="135"/>
      <c r="CE30" s="135"/>
      <c r="CF30" s="135"/>
      <c r="CG30" s="135"/>
      <c r="CH30" s="112"/>
      <c r="CI30" s="112"/>
      <c r="CJ30" s="110"/>
      <c r="CK30" s="110"/>
      <c r="CL30" s="112"/>
      <c r="CM30" s="141"/>
      <c r="CN30" s="106"/>
      <c r="DJ30" s="110"/>
      <c r="DK30" s="110"/>
    </row>
    <row r="31" spans="1:118">
      <c r="A31" s="164">
        <v>28</v>
      </c>
      <c r="B31" s="179"/>
      <c r="C31" s="135"/>
      <c r="D31" s="135"/>
      <c r="E31" s="135"/>
      <c r="F31" s="135"/>
      <c r="G31" s="135"/>
      <c r="H31" s="112"/>
      <c r="I31" s="112"/>
      <c r="J31" s="110"/>
      <c r="K31" s="110"/>
      <c r="L31" s="112"/>
      <c r="M31" s="141"/>
      <c r="N31" s="106">
        <f t="shared" si="0"/>
        <v>0</v>
      </c>
      <c r="AJ31" s="110"/>
      <c r="AK31" s="110"/>
      <c r="BJ31" s="110"/>
      <c r="BK31" s="110"/>
      <c r="CA31" s="98"/>
      <c r="CB31" s="110"/>
      <c r="CC31" s="135"/>
      <c r="CD31" s="135"/>
      <c r="CE31" s="135"/>
      <c r="CF31" s="135"/>
      <c r="CG31" s="135"/>
      <c r="CH31" s="112"/>
      <c r="CI31" s="112"/>
      <c r="CJ31" s="110"/>
      <c r="CK31" s="110"/>
      <c r="CL31" s="112"/>
      <c r="CM31" s="141"/>
      <c r="CN31" s="106"/>
      <c r="DJ31" s="110"/>
      <c r="DK31" s="110"/>
    </row>
    <row r="32" spans="1:118">
      <c r="A32" s="178">
        <v>29</v>
      </c>
      <c r="B32" s="179"/>
      <c r="C32" s="135"/>
      <c r="D32" s="135"/>
      <c r="E32" s="135"/>
      <c r="F32" s="135"/>
      <c r="G32" s="135"/>
      <c r="H32" s="112"/>
      <c r="I32" s="112"/>
      <c r="J32" s="110"/>
      <c r="K32" s="110"/>
      <c r="L32" s="112"/>
      <c r="M32" s="141"/>
      <c r="N32" s="106">
        <f t="shared" si="0"/>
        <v>0</v>
      </c>
      <c r="AJ32" s="110"/>
      <c r="AK32" s="110"/>
      <c r="BJ32" s="110"/>
      <c r="BK32" s="110"/>
      <c r="CA32" s="100"/>
      <c r="CB32" s="110"/>
      <c r="CC32" s="135"/>
      <c r="CD32" s="135"/>
      <c r="CE32" s="135"/>
      <c r="CF32" s="135"/>
      <c r="CG32" s="135"/>
      <c r="CH32" s="112"/>
      <c r="CI32" s="112"/>
      <c r="CJ32" s="110"/>
      <c r="CK32" s="110"/>
      <c r="CL32" s="112"/>
      <c r="CM32" s="141"/>
      <c r="CN32" s="106"/>
      <c r="DJ32" s="110"/>
      <c r="DK32" s="110"/>
    </row>
    <row r="33" spans="1:115">
      <c r="A33" s="164">
        <v>30</v>
      </c>
      <c r="B33" s="179"/>
      <c r="C33" s="135"/>
      <c r="D33" s="135"/>
      <c r="E33" s="135"/>
      <c r="F33" s="135"/>
      <c r="G33" s="135"/>
      <c r="H33" s="112"/>
      <c r="I33" s="112"/>
      <c r="J33" s="110"/>
      <c r="K33" s="110"/>
      <c r="L33" s="112"/>
      <c r="M33" s="141"/>
      <c r="N33" s="106">
        <f t="shared" si="0"/>
        <v>0</v>
      </c>
      <c r="AJ33" s="110"/>
      <c r="AK33" s="110"/>
      <c r="BJ33" s="110"/>
      <c r="BK33" s="110"/>
      <c r="CA33" s="98"/>
      <c r="CB33" s="110"/>
      <c r="CC33" s="135"/>
      <c r="CD33" s="135"/>
      <c r="CE33" s="135"/>
      <c r="CF33" s="135"/>
      <c r="CG33" s="135"/>
      <c r="CH33" s="112"/>
      <c r="CI33" s="112"/>
      <c r="CJ33" s="110"/>
      <c r="CK33" s="110"/>
      <c r="CL33" s="112"/>
      <c r="CM33" s="141"/>
      <c r="CN33" s="106"/>
      <c r="DJ33" s="110"/>
      <c r="DK33" s="110"/>
    </row>
    <row r="34" spans="1:115">
      <c r="A34" s="178">
        <v>31</v>
      </c>
      <c r="B34" s="179"/>
      <c r="C34" s="135"/>
      <c r="D34" s="135"/>
      <c r="E34" s="135"/>
      <c r="F34" s="135"/>
      <c r="G34" s="135"/>
      <c r="H34" s="112"/>
      <c r="I34" s="112"/>
      <c r="J34" s="110"/>
      <c r="K34" s="110"/>
      <c r="L34" s="112"/>
      <c r="M34" s="141"/>
      <c r="N34" s="106">
        <f t="shared" si="0"/>
        <v>0</v>
      </c>
      <c r="AJ34" s="110"/>
      <c r="AK34" s="110"/>
      <c r="BJ34" s="110"/>
      <c r="BK34" s="110"/>
      <c r="CA34" s="100"/>
      <c r="CB34" s="110"/>
      <c r="CC34" s="135"/>
      <c r="CD34" s="135"/>
      <c r="CE34" s="135"/>
      <c r="CF34" s="135"/>
      <c r="CG34" s="135"/>
      <c r="CH34" s="112"/>
      <c r="CI34" s="112"/>
      <c r="CJ34" s="110"/>
      <c r="CK34" s="110"/>
      <c r="CL34" s="112"/>
      <c r="CM34" s="141"/>
      <c r="CN34" s="106"/>
      <c r="DJ34" s="110"/>
      <c r="DK34" s="110"/>
    </row>
    <row r="35" spans="1:115">
      <c r="A35" s="164">
        <v>32</v>
      </c>
      <c r="B35" s="179"/>
      <c r="C35" s="135"/>
      <c r="D35" s="135"/>
      <c r="E35" s="135"/>
      <c r="F35" s="135"/>
      <c r="G35" s="135"/>
      <c r="H35" s="112"/>
      <c r="I35" s="112"/>
      <c r="J35" s="110"/>
      <c r="K35" s="110"/>
      <c r="L35" s="112"/>
      <c r="M35" s="141"/>
      <c r="N35" s="106">
        <f t="shared" si="0"/>
        <v>0</v>
      </c>
      <c r="AJ35" s="110"/>
      <c r="AK35" s="110"/>
      <c r="BJ35" s="110"/>
      <c r="BK35" s="110"/>
      <c r="CA35" s="98"/>
      <c r="CB35" s="110"/>
      <c r="CC35" s="135"/>
      <c r="CD35" s="135"/>
      <c r="CE35" s="135"/>
      <c r="CF35" s="135"/>
      <c r="CG35" s="135"/>
      <c r="CH35" s="112"/>
      <c r="CI35" s="112"/>
      <c r="CJ35" s="110"/>
      <c r="CK35" s="110"/>
      <c r="CL35" s="112"/>
      <c r="CM35" s="141"/>
      <c r="CN35" s="106"/>
      <c r="DJ35" s="110"/>
      <c r="DK35" s="110"/>
    </row>
    <row r="36" spans="1:115">
      <c r="A36" s="178">
        <v>33</v>
      </c>
      <c r="B36" s="179"/>
      <c r="C36" s="135"/>
      <c r="D36" s="135"/>
      <c r="E36" s="135"/>
      <c r="F36" s="135"/>
      <c r="G36" s="135"/>
      <c r="H36" s="112"/>
      <c r="I36" s="112"/>
      <c r="J36" s="110"/>
      <c r="K36" s="110"/>
      <c r="L36" s="112"/>
      <c r="M36" s="141"/>
      <c r="N36" s="106">
        <f t="shared" ref="N36:N67" si="1">IF(ISERROR(VLOOKUP(H36*10+I36,MyRiskMatrix,3)),0,VLOOKUP(H36*10+I36,MyRiskMatrix,3))</f>
        <v>0</v>
      </c>
      <c r="AJ36" s="110"/>
      <c r="AK36" s="110"/>
      <c r="BJ36" s="110"/>
      <c r="BK36" s="110"/>
      <c r="CJ36" s="110"/>
      <c r="CK36" s="110"/>
      <c r="DJ36" s="110"/>
      <c r="DK36" s="110"/>
    </row>
    <row r="37" spans="1:115">
      <c r="A37" s="164">
        <v>34</v>
      </c>
      <c r="B37" s="179"/>
      <c r="C37" s="135"/>
      <c r="D37" s="135"/>
      <c r="E37" s="135"/>
      <c r="F37" s="135"/>
      <c r="G37" s="135"/>
      <c r="H37" s="112"/>
      <c r="I37" s="112"/>
      <c r="J37" s="110"/>
      <c r="K37" s="110"/>
      <c r="L37" s="112"/>
      <c r="M37" s="141"/>
      <c r="N37" s="106">
        <f t="shared" si="1"/>
        <v>0</v>
      </c>
      <c r="AJ37" s="110"/>
      <c r="AK37" s="110"/>
      <c r="BJ37" s="110"/>
      <c r="BK37" s="110"/>
      <c r="CJ37" s="110"/>
      <c r="CK37" s="110"/>
      <c r="DJ37" s="110"/>
      <c r="DK37" s="110"/>
    </row>
    <row r="38" spans="1:115">
      <c r="A38" s="178">
        <v>35</v>
      </c>
      <c r="B38" s="179"/>
      <c r="C38" s="135"/>
      <c r="D38" s="135"/>
      <c r="E38" s="135"/>
      <c r="F38" s="135"/>
      <c r="G38" s="135"/>
      <c r="H38" s="112"/>
      <c r="I38" s="112"/>
      <c r="J38" s="110"/>
      <c r="K38" s="110"/>
      <c r="L38" s="112"/>
      <c r="M38" s="141"/>
      <c r="N38" s="106">
        <f t="shared" si="1"/>
        <v>0</v>
      </c>
      <c r="AJ38" s="110"/>
      <c r="AK38" s="110"/>
      <c r="BJ38" s="110"/>
      <c r="BK38" s="110"/>
      <c r="CJ38" s="110"/>
      <c r="CK38" s="110"/>
      <c r="DJ38" s="110"/>
      <c r="DK38" s="110"/>
    </row>
    <row r="39" spans="1:115">
      <c r="A39" s="164">
        <v>36</v>
      </c>
      <c r="B39" s="179"/>
      <c r="C39" s="135"/>
      <c r="D39" s="135"/>
      <c r="E39" s="135"/>
      <c r="F39" s="135"/>
      <c r="G39" s="135"/>
      <c r="H39" s="112"/>
      <c r="I39" s="112"/>
      <c r="J39" s="110"/>
      <c r="K39" s="110"/>
      <c r="L39" s="112"/>
      <c r="M39" s="141"/>
      <c r="N39" s="106">
        <f t="shared" si="1"/>
        <v>0</v>
      </c>
      <c r="AJ39" s="110"/>
      <c r="AK39" s="110"/>
      <c r="BJ39" s="110"/>
      <c r="BK39" s="110"/>
      <c r="CJ39" s="110"/>
      <c r="CK39" s="110"/>
      <c r="DJ39" s="110"/>
      <c r="DK39" s="110"/>
    </row>
    <row r="40" spans="1:115">
      <c r="A40" s="178">
        <v>37</v>
      </c>
      <c r="B40" s="179"/>
      <c r="C40" s="135"/>
      <c r="D40" s="135"/>
      <c r="E40" s="135"/>
      <c r="F40" s="135"/>
      <c r="G40" s="135"/>
      <c r="H40" s="112"/>
      <c r="I40" s="112"/>
      <c r="J40" s="110"/>
      <c r="K40" s="110"/>
      <c r="L40" s="112"/>
      <c r="M40" s="141"/>
      <c r="N40" s="106">
        <f t="shared" si="1"/>
        <v>0</v>
      </c>
      <c r="AJ40" s="110"/>
      <c r="AK40" s="110"/>
      <c r="BJ40" s="110"/>
      <c r="BK40" s="110"/>
      <c r="CJ40" s="110"/>
      <c r="CK40" s="110"/>
      <c r="DJ40" s="110"/>
      <c r="DK40" s="110"/>
    </row>
    <row r="41" spans="1:115">
      <c r="A41" s="164">
        <v>38</v>
      </c>
      <c r="B41" s="179"/>
      <c r="C41" s="135"/>
      <c r="D41" s="135"/>
      <c r="E41" s="135"/>
      <c r="F41" s="135"/>
      <c r="G41" s="135"/>
      <c r="H41" s="112"/>
      <c r="I41" s="112"/>
      <c r="J41" s="110"/>
      <c r="K41" s="110"/>
      <c r="L41" s="112"/>
      <c r="M41" s="141"/>
      <c r="N41" s="106">
        <f t="shared" si="1"/>
        <v>0</v>
      </c>
      <c r="AJ41" s="110"/>
      <c r="AK41" s="110"/>
      <c r="BJ41" s="110"/>
      <c r="BK41" s="110"/>
      <c r="CJ41" s="110"/>
      <c r="CK41" s="110"/>
      <c r="DJ41" s="110"/>
      <c r="DK41" s="110"/>
    </row>
    <row r="42" spans="1:115">
      <c r="A42" s="178">
        <v>39</v>
      </c>
      <c r="B42" s="179"/>
      <c r="C42" s="135"/>
      <c r="D42" s="135"/>
      <c r="E42" s="135"/>
      <c r="F42" s="135"/>
      <c r="G42" s="135"/>
      <c r="H42" s="112"/>
      <c r="I42" s="112"/>
      <c r="J42" s="110"/>
      <c r="K42" s="110"/>
      <c r="L42" s="112"/>
      <c r="M42" s="141"/>
      <c r="N42" s="106">
        <f t="shared" si="1"/>
        <v>0</v>
      </c>
      <c r="AJ42" s="110"/>
      <c r="AK42" s="110"/>
      <c r="BJ42" s="110"/>
      <c r="BK42" s="110"/>
      <c r="CJ42" s="110"/>
      <c r="CK42" s="110"/>
      <c r="DJ42" s="110"/>
      <c r="DK42" s="110"/>
    </row>
    <row r="43" spans="1:115">
      <c r="A43" s="164">
        <v>40</v>
      </c>
      <c r="B43" s="179"/>
      <c r="C43" s="135"/>
      <c r="D43" s="135"/>
      <c r="E43" s="135"/>
      <c r="F43" s="135"/>
      <c r="G43" s="135"/>
      <c r="H43" s="112"/>
      <c r="I43" s="112"/>
      <c r="J43" s="110"/>
      <c r="K43" s="110"/>
      <c r="L43" s="112"/>
      <c r="M43" s="141"/>
      <c r="N43" s="106">
        <f t="shared" si="1"/>
        <v>0</v>
      </c>
      <c r="AJ43" s="110"/>
      <c r="AK43" s="110"/>
      <c r="BJ43" s="110"/>
      <c r="BK43" s="110"/>
      <c r="CJ43" s="110"/>
      <c r="CK43" s="110"/>
      <c r="DJ43" s="110"/>
      <c r="DK43" s="110"/>
    </row>
    <row r="44" spans="1:115">
      <c r="A44" s="178">
        <v>41</v>
      </c>
      <c r="B44" s="179"/>
      <c r="C44" s="135"/>
      <c r="D44" s="135"/>
      <c r="E44" s="135"/>
      <c r="F44" s="135"/>
      <c r="G44" s="135"/>
      <c r="H44" s="112"/>
      <c r="I44" s="112"/>
      <c r="J44" s="110"/>
      <c r="K44" s="110"/>
      <c r="L44" s="112"/>
      <c r="M44" s="141"/>
      <c r="N44" s="106">
        <f t="shared" si="1"/>
        <v>0</v>
      </c>
      <c r="AJ44" s="110"/>
      <c r="AK44" s="110"/>
      <c r="BJ44" s="110"/>
      <c r="BK44" s="110"/>
      <c r="CJ44" s="110"/>
      <c r="CK44" s="110"/>
      <c r="DJ44" s="110"/>
      <c r="DK44" s="110"/>
    </row>
    <row r="45" spans="1:115">
      <c r="A45" s="164">
        <v>42</v>
      </c>
      <c r="B45" s="179"/>
      <c r="C45" s="135"/>
      <c r="D45" s="135"/>
      <c r="E45" s="135"/>
      <c r="F45" s="135"/>
      <c r="G45" s="135"/>
      <c r="H45" s="112"/>
      <c r="I45" s="112"/>
      <c r="J45" s="110"/>
      <c r="K45" s="110"/>
      <c r="L45" s="112"/>
      <c r="M45" s="141"/>
      <c r="N45" s="106">
        <f t="shared" si="1"/>
        <v>0</v>
      </c>
      <c r="AJ45" s="110"/>
      <c r="AK45" s="110"/>
      <c r="BJ45" s="110"/>
      <c r="BK45" s="110"/>
      <c r="CJ45" s="110"/>
      <c r="CK45" s="110"/>
      <c r="DJ45" s="110"/>
      <c r="DK45" s="110"/>
    </row>
    <row r="46" spans="1:115">
      <c r="A46" s="178">
        <v>43</v>
      </c>
      <c r="B46" s="179"/>
      <c r="C46" s="135"/>
      <c r="D46" s="135"/>
      <c r="E46" s="135"/>
      <c r="F46" s="135"/>
      <c r="G46" s="135"/>
      <c r="H46" s="112"/>
      <c r="I46" s="112"/>
      <c r="J46" s="110"/>
      <c r="K46" s="110"/>
      <c r="L46" s="112"/>
      <c r="M46" s="141"/>
      <c r="N46" s="106">
        <f t="shared" si="1"/>
        <v>0</v>
      </c>
      <c r="AJ46" s="110"/>
      <c r="AK46" s="110"/>
      <c r="BJ46" s="110"/>
      <c r="BK46" s="110"/>
      <c r="CJ46" s="110"/>
      <c r="CK46" s="110"/>
      <c r="DJ46" s="110"/>
      <c r="DK46" s="110"/>
    </row>
    <row r="47" spans="1:115">
      <c r="A47" s="164">
        <v>44</v>
      </c>
      <c r="B47" s="179"/>
      <c r="C47" s="135"/>
      <c r="D47" s="135"/>
      <c r="E47" s="135"/>
      <c r="F47" s="135"/>
      <c r="G47" s="135"/>
      <c r="H47" s="112"/>
      <c r="I47" s="112"/>
      <c r="J47" s="110"/>
      <c r="K47" s="110"/>
      <c r="L47" s="112"/>
      <c r="M47" s="141"/>
      <c r="N47" s="106">
        <f t="shared" si="1"/>
        <v>0</v>
      </c>
      <c r="AJ47" s="110"/>
      <c r="AK47" s="110"/>
      <c r="BJ47" s="110"/>
      <c r="BK47" s="110"/>
      <c r="CJ47" s="110"/>
      <c r="CK47" s="110"/>
      <c r="DJ47" s="110"/>
      <c r="DK47" s="110"/>
    </row>
    <row r="48" spans="1:115">
      <c r="A48" s="178">
        <v>45</v>
      </c>
      <c r="B48" s="179"/>
      <c r="C48" s="135"/>
      <c r="D48" s="135"/>
      <c r="E48" s="135"/>
      <c r="F48" s="135"/>
      <c r="G48" s="135"/>
      <c r="H48" s="112"/>
      <c r="I48" s="112"/>
      <c r="J48" s="110"/>
      <c r="K48" s="110"/>
      <c r="L48" s="112"/>
      <c r="M48" s="141"/>
      <c r="N48" s="106">
        <f t="shared" si="1"/>
        <v>0</v>
      </c>
      <c r="AJ48" s="110"/>
      <c r="AK48" s="110"/>
      <c r="BJ48" s="110"/>
      <c r="BK48" s="110"/>
      <c r="CJ48" s="110"/>
      <c r="CK48" s="110"/>
      <c r="DJ48" s="110"/>
      <c r="DK48" s="110"/>
    </row>
    <row r="49" spans="1:115">
      <c r="A49" s="164">
        <v>46</v>
      </c>
      <c r="B49" s="179"/>
      <c r="C49" s="135"/>
      <c r="D49" s="135"/>
      <c r="E49" s="135"/>
      <c r="F49" s="135"/>
      <c r="G49" s="135"/>
      <c r="H49" s="112"/>
      <c r="I49" s="112"/>
      <c r="J49" s="110"/>
      <c r="K49" s="110"/>
      <c r="L49" s="112"/>
      <c r="M49" s="141"/>
      <c r="N49" s="106">
        <f t="shared" si="1"/>
        <v>0</v>
      </c>
      <c r="AJ49" s="110"/>
      <c r="AK49" s="110"/>
      <c r="BJ49" s="110"/>
      <c r="BK49" s="110"/>
      <c r="CJ49" s="110"/>
      <c r="CK49" s="110"/>
      <c r="DJ49" s="110"/>
      <c r="DK49" s="110"/>
    </row>
    <row r="50" spans="1:115">
      <c r="A50" s="178">
        <v>47</v>
      </c>
      <c r="B50" s="179"/>
      <c r="C50" s="135"/>
      <c r="D50" s="135"/>
      <c r="E50" s="135"/>
      <c r="F50" s="135"/>
      <c r="G50" s="135"/>
      <c r="H50" s="112"/>
      <c r="I50" s="112"/>
      <c r="J50" s="110"/>
      <c r="K50" s="110"/>
      <c r="L50" s="112"/>
      <c r="M50" s="141"/>
      <c r="N50" s="106">
        <f t="shared" si="1"/>
        <v>0</v>
      </c>
      <c r="AJ50" s="110"/>
      <c r="AK50" s="110"/>
      <c r="BJ50" s="110"/>
      <c r="BK50" s="110"/>
      <c r="CJ50" s="110"/>
      <c r="CK50" s="110"/>
      <c r="DJ50" s="110"/>
      <c r="DK50" s="110"/>
    </row>
    <row r="51" spans="1:115">
      <c r="A51" s="164">
        <v>48</v>
      </c>
      <c r="B51" s="179"/>
      <c r="C51" s="135"/>
      <c r="D51" s="135"/>
      <c r="E51" s="135"/>
      <c r="F51" s="135"/>
      <c r="G51" s="135"/>
      <c r="H51" s="112"/>
      <c r="I51" s="112"/>
      <c r="J51" s="110"/>
      <c r="K51" s="110"/>
      <c r="L51" s="112"/>
      <c r="M51" s="141"/>
      <c r="N51" s="106">
        <f t="shared" si="1"/>
        <v>0</v>
      </c>
      <c r="AJ51" s="110"/>
      <c r="AK51" s="110"/>
      <c r="BJ51" s="110"/>
      <c r="BK51" s="110"/>
      <c r="CJ51" s="110"/>
      <c r="CK51" s="110"/>
      <c r="DJ51" s="110"/>
      <c r="DK51" s="110"/>
    </row>
    <row r="52" spans="1:115">
      <c r="A52" s="178">
        <v>49</v>
      </c>
      <c r="B52" s="179"/>
      <c r="C52" s="135"/>
      <c r="D52" s="135"/>
      <c r="E52" s="135"/>
      <c r="F52" s="135"/>
      <c r="G52" s="135"/>
      <c r="H52" s="112"/>
      <c r="I52" s="112"/>
      <c r="J52" s="110"/>
      <c r="K52" s="110"/>
      <c r="L52" s="112"/>
      <c r="M52" s="141"/>
      <c r="N52" s="106">
        <f t="shared" si="1"/>
        <v>0</v>
      </c>
      <c r="AJ52" s="110"/>
      <c r="AK52" s="110"/>
      <c r="BJ52" s="110"/>
      <c r="BK52" s="110"/>
      <c r="CJ52" s="110"/>
      <c r="CK52" s="110"/>
      <c r="DJ52" s="110"/>
      <c r="DK52" s="110"/>
    </row>
    <row r="53" spans="1:115">
      <c r="A53" s="164">
        <v>50</v>
      </c>
      <c r="B53" s="179"/>
      <c r="C53" s="135"/>
      <c r="D53" s="135"/>
      <c r="E53" s="135"/>
      <c r="F53" s="135"/>
      <c r="G53" s="135"/>
      <c r="H53" s="112"/>
      <c r="I53" s="112"/>
      <c r="J53" s="110"/>
      <c r="K53" s="110"/>
      <c r="L53" s="112"/>
      <c r="M53" s="141"/>
      <c r="N53" s="106">
        <f t="shared" si="1"/>
        <v>0</v>
      </c>
      <c r="AJ53" s="110"/>
      <c r="AK53" s="110"/>
      <c r="BJ53" s="110"/>
      <c r="BK53" s="110"/>
      <c r="CJ53" s="110"/>
      <c r="CK53" s="110"/>
      <c r="DJ53" s="110"/>
      <c r="DK53" s="110"/>
    </row>
    <row r="54" spans="1:115">
      <c r="A54" s="178">
        <v>51</v>
      </c>
      <c r="B54" s="179"/>
      <c r="C54" s="135"/>
      <c r="D54" s="135"/>
      <c r="E54" s="135"/>
      <c r="F54" s="135"/>
      <c r="G54" s="135"/>
      <c r="H54" s="112"/>
      <c r="I54" s="112"/>
      <c r="J54" s="110"/>
      <c r="K54" s="110"/>
      <c r="L54" s="112"/>
      <c r="M54" s="141"/>
      <c r="N54" s="106">
        <f t="shared" si="1"/>
        <v>0</v>
      </c>
      <c r="AJ54" s="110"/>
      <c r="AK54" s="110"/>
      <c r="BJ54" s="110"/>
      <c r="BK54" s="110"/>
      <c r="CJ54" s="110"/>
      <c r="CK54" s="110"/>
      <c r="DJ54" s="110"/>
      <c r="DK54" s="110"/>
    </row>
    <row r="55" spans="1:115">
      <c r="A55" s="164">
        <v>52</v>
      </c>
      <c r="B55" s="179"/>
      <c r="C55" s="135"/>
      <c r="D55" s="135"/>
      <c r="E55" s="135"/>
      <c r="F55" s="135"/>
      <c r="G55" s="135"/>
      <c r="H55" s="112"/>
      <c r="I55" s="112"/>
      <c r="J55" s="110"/>
      <c r="K55" s="110"/>
      <c r="L55" s="112"/>
      <c r="M55" s="141"/>
      <c r="N55" s="106">
        <f t="shared" si="1"/>
        <v>0</v>
      </c>
      <c r="AJ55" s="110"/>
      <c r="AK55" s="110"/>
      <c r="BJ55" s="110"/>
      <c r="BK55" s="110"/>
      <c r="CJ55" s="110"/>
      <c r="CK55" s="110"/>
      <c r="DJ55" s="110"/>
      <c r="DK55" s="110"/>
    </row>
    <row r="56" spans="1:115">
      <c r="A56" s="178">
        <v>53</v>
      </c>
      <c r="B56" s="179"/>
      <c r="C56" s="135"/>
      <c r="D56" s="135"/>
      <c r="E56" s="135"/>
      <c r="F56" s="135"/>
      <c r="G56" s="135"/>
      <c r="H56" s="112"/>
      <c r="I56" s="112"/>
      <c r="J56" s="110"/>
      <c r="K56" s="110"/>
      <c r="L56" s="112"/>
      <c r="M56" s="141"/>
      <c r="N56" s="106">
        <f t="shared" si="1"/>
        <v>0</v>
      </c>
      <c r="AJ56" s="110"/>
      <c r="AK56" s="110"/>
      <c r="BJ56" s="110"/>
      <c r="BK56" s="110"/>
      <c r="CJ56" s="110"/>
      <c r="CK56" s="110"/>
      <c r="DJ56" s="110"/>
      <c r="DK56" s="110"/>
    </row>
    <row r="57" spans="1:115">
      <c r="A57" s="164">
        <v>54</v>
      </c>
      <c r="B57" s="179"/>
      <c r="C57" s="135"/>
      <c r="D57" s="135"/>
      <c r="E57" s="135"/>
      <c r="F57" s="135"/>
      <c r="G57" s="135"/>
      <c r="H57" s="112"/>
      <c r="I57" s="112"/>
      <c r="J57" s="110"/>
      <c r="K57" s="110"/>
      <c r="L57" s="112"/>
      <c r="M57" s="141"/>
      <c r="N57" s="106">
        <f t="shared" si="1"/>
        <v>0</v>
      </c>
      <c r="AJ57" s="110"/>
      <c r="AK57" s="110"/>
      <c r="BJ57" s="110"/>
      <c r="BK57" s="110"/>
      <c r="CJ57" s="110"/>
      <c r="CK57" s="110"/>
      <c r="DJ57" s="110"/>
      <c r="DK57" s="110"/>
    </row>
    <row r="58" spans="1:115">
      <c r="A58" s="178">
        <v>55</v>
      </c>
      <c r="B58" s="179"/>
      <c r="C58" s="135"/>
      <c r="D58" s="135"/>
      <c r="E58" s="135"/>
      <c r="F58" s="135"/>
      <c r="G58" s="135"/>
      <c r="H58" s="112"/>
      <c r="I58" s="112"/>
      <c r="J58" s="110"/>
      <c r="K58" s="110"/>
      <c r="L58" s="112"/>
      <c r="M58" s="141"/>
      <c r="N58" s="106">
        <f t="shared" si="1"/>
        <v>0</v>
      </c>
      <c r="AJ58" s="110"/>
      <c r="AK58" s="110"/>
      <c r="BJ58" s="110"/>
      <c r="BK58" s="110"/>
      <c r="CJ58" s="110"/>
      <c r="CK58" s="110"/>
      <c r="DJ58" s="110"/>
      <c r="DK58" s="110"/>
    </row>
    <row r="59" spans="1:115">
      <c r="A59" s="164">
        <v>56</v>
      </c>
      <c r="B59" s="179"/>
      <c r="C59" s="135"/>
      <c r="D59" s="135"/>
      <c r="E59" s="135"/>
      <c r="F59" s="135"/>
      <c r="G59" s="135"/>
      <c r="H59" s="112"/>
      <c r="I59" s="112"/>
      <c r="J59" s="110"/>
      <c r="K59" s="110"/>
      <c r="L59" s="112"/>
      <c r="M59" s="141"/>
      <c r="N59" s="106">
        <f t="shared" si="1"/>
        <v>0</v>
      </c>
      <c r="AJ59" s="110"/>
      <c r="AK59" s="110"/>
      <c r="BJ59" s="110"/>
      <c r="BK59" s="110"/>
      <c r="CJ59" s="110"/>
      <c r="CK59" s="110"/>
      <c r="DJ59" s="110"/>
      <c r="DK59" s="110"/>
    </row>
    <row r="60" spans="1:115">
      <c r="A60" s="178">
        <v>57</v>
      </c>
      <c r="B60" s="179"/>
      <c r="C60" s="135"/>
      <c r="D60" s="135"/>
      <c r="E60" s="135"/>
      <c r="F60" s="135"/>
      <c r="G60" s="135"/>
      <c r="H60" s="112"/>
      <c r="I60" s="112"/>
      <c r="J60" s="110"/>
      <c r="K60" s="110"/>
      <c r="L60" s="112"/>
      <c r="M60" s="141"/>
      <c r="N60" s="106">
        <f t="shared" si="1"/>
        <v>0</v>
      </c>
      <c r="AJ60" s="110"/>
      <c r="AK60" s="110"/>
      <c r="BJ60" s="110"/>
      <c r="BK60" s="110"/>
      <c r="CJ60" s="110"/>
      <c r="CK60" s="110"/>
      <c r="DJ60" s="110"/>
      <c r="DK60" s="110"/>
    </row>
    <row r="61" spans="1:115">
      <c r="A61" s="164">
        <v>58</v>
      </c>
      <c r="B61" s="179"/>
      <c r="C61" s="135"/>
      <c r="D61" s="135"/>
      <c r="E61" s="135"/>
      <c r="F61" s="135"/>
      <c r="G61" s="135"/>
      <c r="H61" s="112"/>
      <c r="I61" s="112"/>
      <c r="J61" s="110"/>
      <c r="K61" s="110"/>
      <c r="L61" s="112"/>
      <c r="M61" s="141"/>
      <c r="N61" s="106">
        <f t="shared" si="1"/>
        <v>0</v>
      </c>
      <c r="AJ61" s="110"/>
      <c r="AK61" s="110"/>
      <c r="BJ61" s="110"/>
      <c r="BK61" s="110"/>
      <c r="CJ61" s="110"/>
      <c r="CK61" s="110"/>
      <c r="DJ61" s="110"/>
      <c r="DK61" s="110"/>
    </row>
    <row r="62" spans="1:115">
      <c r="A62" s="178">
        <v>59</v>
      </c>
      <c r="B62" s="179"/>
      <c r="C62" s="135"/>
      <c r="D62" s="135"/>
      <c r="E62" s="135"/>
      <c r="F62" s="135"/>
      <c r="G62" s="135"/>
      <c r="H62" s="112"/>
      <c r="I62" s="112"/>
      <c r="J62" s="110"/>
      <c r="K62" s="110"/>
      <c r="L62" s="112"/>
      <c r="M62" s="141"/>
      <c r="N62" s="106">
        <f t="shared" si="1"/>
        <v>0</v>
      </c>
      <c r="AJ62" s="110"/>
      <c r="AK62" s="110"/>
      <c r="BJ62" s="110"/>
      <c r="BK62" s="110"/>
      <c r="CJ62" s="110"/>
      <c r="CK62" s="110"/>
      <c r="DJ62" s="110"/>
      <c r="DK62" s="110"/>
    </row>
    <row r="63" spans="1:115">
      <c r="A63" s="164">
        <v>60</v>
      </c>
      <c r="B63" s="179"/>
      <c r="C63" s="135"/>
      <c r="D63" s="135"/>
      <c r="E63" s="135"/>
      <c r="F63" s="135"/>
      <c r="G63" s="135"/>
      <c r="H63" s="112"/>
      <c r="I63" s="112"/>
      <c r="J63" s="110"/>
      <c r="K63" s="110"/>
      <c r="L63" s="112"/>
      <c r="M63" s="141"/>
      <c r="N63" s="106">
        <f t="shared" si="1"/>
        <v>0</v>
      </c>
      <c r="AJ63" s="110"/>
      <c r="AK63" s="110"/>
      <c r="BJ63" s="110"/>
      <c r="BK63" s="110"/>
      <c r="CJ63" s="110"/>
      <c r="CK63" s="110"/>
      <c r="DJ63" s="110"/>
      <c r="DK63" s="110"/>
    </row>
    <row r="64" spans="1:115">
      <c r="A64" s="178">
        <v>61</v>
      </c>
      <c r="B64" s="179"/>
      <c r="C64" s="135"/>
      <c r="D64" s="135"/>
      <c r="E64" s="135"/>
      <c r="F64" s="135"/>
      <c r="G64" s="135"/>
      <c r="H64" s="112"/>
      <c r="I64" s="112"/>
      <c r="J64" s="110"/>
      <c r="K64" s="110"/>
      <c r="L64" s="112"/>
      <c r="M64" s="141"/>
      <c r="N64" s="106">
        <f t="shared" si="1"/>
        <v>0</v>
      </c>
      <c r="AJ64" s="110"/>
      <c r="AK64" s="110"/>
      <c r="BJ64" s="110"/>
      <c r="BK64" s="110"/>
      <c r="CJ64" s="110"/>
      <c r="CK64" s="110"/>
      <c r="DJ64" s="110"/>
      <c r="DK64" s="110"/>
    </row>
    <row r="65" spans="1:115">
      <c r="A65" s="164">
        <v>62</v>
      </c>
      <c r="B65" s="179"/>
      <c r="C65" s="135"/>
      <c r="D65" s="135"/>
      <c r="E65" s="135"/>
      <c r="F65" s="135"/>
      <c r="G65" s="135"/>
      <c r="H65" s="112"/>
      <c r="I65" s="112"/>
      <c r="J65" s="110"/>
      <c r="K65" s="110"/>
      <c r="L65" s="112"/>
      <c r="M65" s="141"/>
      <c r="N65" s="106">
        <f t="shared" si="1"/>
        <v>0</v>
      </c>
      <c r="AJ65" s="110"/>
      <c r="AK65" s="110"/>
      <c r="BJ65" s="110"/>
      <c r="BK65" s="110"/>
      <c r="CJ65" s="110"/>
      <c r="CK65" s="110"/>
      <c r="DJ65" s="110"/>
      <c r="DK65" s="110"/>
    </row>
    <row r="66" spans="1:115">
      <c r="A66" s="178">
        <v>63</v>
      </c>
      <c r="B66" s="179"/>
      <c r="C66" s="135"/>
      <c r="D66" s="135"/>
      <c r="E66" s="135"/>
      <c r="F66" s="135"/>
      <c r="G66" s="135"/>
      <c r="H66" s="112"/>
      <c r="I66" s="112"/>
      <c r="J66" s="110"/>
      <c r="K66" s="110"/>
      <c r="L66" s="112"/>
      <c r="M66" s="141"/>
      <c r="N66" s="106">
        <f t="shared" si="1"/>
        <v>0</v>
      </c>
      <c r="AJ66" s="110"/>
      <c r="AK66" s="110"/>
      <c r="BJ66" s="110"/>
      <c r="BK66" s="110"/>
      <c r="CJ66" s="110"/>
      <c r="CK66" s="110"/>
      <c r="DJ66" s="110"/>
      <c r="DK66" s="110"/>
    </row>
    <row r="67" spans="1:115">
      <c r="A67" s="164">
        <v>64</v>
      </c>
      <c r="B67" s="179"/>
      <c r="C67" s="135"/>
      <c r="D67" s="135"/>
      <c r="E67" s="135"/>
      <c r="F67" s="135"/>
      <c r="G67" s="135"/>
      <c r="H67" s="112"/>
      <c r="I67" s="112"/>
      <c r="J67" s="110"/>
      <c r="K67" s="110"/>
      <c r="L67" s="112"/>
      <c r="M67" s="141"/>
      <c r="N67" s="106">
        <f t="shared" si="1"/>
        <v>0</v>
      </c>
      <c r="AJ67" s="110"/>
      <c r="AK67" s="110"/>
      <c r="BJ67" s="110"/>
      <c r="BK67" s="110"/>
      <c r="CJ67" s="110"/>
      <c r="CK67" s="110"/>
      <c r="DJ67" s="110"/>
      <c r="DK67" s="110"/>
    </row>
    <row r="68" spans="1:115">
      <c r="A68" s="178">
        <v>65</v>
      </c>
      <c r="B68" s="179"/>
      <c r="C68" s="135"/>
      <c r="D68" s="135"/>
      <c r="E68" s="135"/>
      <c r="F68" s="135"/>
      <c r="G68" s="135"/>
      <c r="H68" s="112"/>
      <c r="I68" s="112"/>
      <c r="J68" s="110"/>
      <c r="K68" s="110"/>
      <c r="L68" s="112"/>
      <c r="M68" s="141"/>
      <c r="N68" s="106">
        <f t="shared" ref="N68:N103" si="2">IF(ISERROR(VLOOKUP(H68*10+I68,MyRiskMatrix,3)),0,VLOOKUP(H68*10+I68,MyRiskMatrix,3))</f>
        <v>0</v>
      </c>
      <c r="AJ68" s="110"/>
      <c r="AK68" s="110"/>
      <c r="BJ68" s="110"/>
      <c r="BK68" s="110"/>
      <c r="CJ68" s="110"/>
      <c r="CK68" s="110"/>
      <c r="DJ68" s="110"/>
      <c r="DK68" s="110"/>
    </row>
    <row r="69" spans="1:115">
      <c r="A69" s="164">
        <v>66</v>
      </c>
      <c r="B69" s="179"/>
      <c r="C69" s="135"/>
      <c r="D69" s="135"/>
      <c r="E69" s="135"/>
      <c r="F69" s="135"/>
      <c r="G69" s="135"/>
      <c r="H69" s="112"/>
      <c r="I69" s="112"/>
      <c r="J69" s="110"/>
      <c r="K69" s="110"/>
      <c r="L69" s="112"/>
      <c r="M69" s="141"/>
      <c r="N69" s="106">
        <f t="shared" si="2"/>
        <v>0</v>
      </c>
      <c r="AJ69" s="110"/>
      <c r="AK69" s="110"/>
      <c r="BJ69" s="110"/>
      <c r="BK69" s="110"/>
      <c r="CJ69" s="110"/>
      <c r="CK69" s="110"/>
      <c r="DJ69" s="110"/>
      <c r="DK69" s="110"/>
    </row>
    <row r="70" spans="1:115">
      <c r="A70" s="178">
        <v>67</v>
      </c>
      <c r="B70" s="179"/>
      <c r="C70" s="135"/>
      <c r="D70" s="135"/>
      <c r="E70" s="135"/>
      <c r="F70" s="135"/>
      <c r="G70" s="135"/>
      <c r="H70" s="112"/>
      <c r="I70" s="112"/>
      <c r="J70" s="110"/>
      <c r="K70" s="110"/>
      <c r="L70" s="112"/>
      <c r="M70" s="141"/>
      <c r="N70" s="106">
        <f t="shared" si="2"/>
        <v>0</v>
      </c>
      <c r="AJ70" s="110"/>
      <c r="AK70" s="110"/>
      <c r="BJ70" s="110"/>
      <c r="BK70" s="110"/>
      <c r="CJ70" s="110"/>
      <c r="CK70" s="110"/>
      <c r="DJ70" s="110"/>
      <c r="DK70" s="110"/>
    </row>
    <row r="71" spans="1:115">
      <c r="A71" s="164">
        <v>68</v>
      </c>
      <c r="B71" s="179"/>
      <c r="C71" s="135"/>
      <c r="D71" s="135"/>
      <c r="E71" s="135"/>
      <c r="F71" s="135"/>
      <c r="G71" s="135"/>
      <c r="H71" s="112"/>
      <c r="I71" s="112"/>
      <c r="J71" s="110"/>
      <c r="K71" s="110"/>
      <c r="L71" s="112"/>
      <c r="M71" s="141"/>
      <c r="N71" s="106">
        <f t="shared" si="2"/>
        <v>0</v>
      </c>
      <c r="AJ71" s="110"/>
      <c r="AK71" s="110"/>
      <c r="BJ71" s="110"/>
      <c r="BK71" s="110"/>
      <c r="CJ71" s="110"/>
      <c r="CK71" s="110"/>
      <c r="DJ71" s="110"/>
      <c r="DK71" s="110"/>
    </row>
    <row r="72" spans="1:115">
      <c r="A72" s="178">
        <v>69</v>
      </c>
      <c r="B72" s="179"/>
      <c r="C72" s="135"/>
      <c r="D72" s="135"/>
      <c r="E72" s="135"/>
      <c r="F72" s="135"/>
      <c r="G72" s="135"/>
      <c r="H72" s="112"/>
      <c r="I72" s="112"/>
      <c r="J72" s="110"/>
      <c r="K72" s="110"/>
      <c r="L72" s="112"/>
      <c r="M72" s="141"/>
      <c r="N72" s="106">
        <f t="shared" si="2"/>
        <v>0</v>
      </c>
      <c r="AJ72" s="110"/>
      <c r="AK72" s="110"/>
      <c r="BJ72" s="110"/>
      <c r="BK72" s="110"/>
      <c r="CJ72" s="110"/>
      <c r="CK72" s="110"/>
      <c r="DJ72" s="110"/>
      <c r="DK72" s="110"/>
    </row>
    <row r="73" spans="1:115">
      <c r="A73" s="164">
        <v>70</v>
      </c>
      <c r="B73" s="179"/>
      <c r="C73" s="135"/>
      <c r="D73" s="135"/>
      <c r="E73" s="135"/>
      <c r="F73" s="135"/>
      <c r="G73" s="135"/>
      <c r="H73" s="112"/>
      <c r="I73" s="112"/>
      <c r="J73" s="110"/>
      <c r="K73" s="110"/>
      <c r="L73" s="112"/>
      <c r="M73" s="141"/>
      <c r="N73" s="106">
        <f t="shared" si="2"/>
        <v>0</v>
      </c>
      <c r="AJ73" s="110"/>
      <c r="AK73" s="110"/>
      <c r="BJ73" s="110"/>
      <c r="BK73" s="110"/>
      <c r="CJ73" s="110"/>
      <c r="CK73" s="110"/>
      <c r="DJ73" s="110"/>
      <c r="DK73" s="110"/>
    </row>
    <row r="74" spans="1:115">
      <c r="A74" s="178">
        <v>71</v>
      </c>
      <c r="B74" s="179"/>
      <c r="C74" s="135"/>
      <c r="D74" s="135"/>
      <c r="E74" s="135"/>
      <c r="F74" s="135"/>
      <c r="G74" s="135"/>
      <c r="H74" s="112"/>
      <c r="I74" s="112"/>
      <c r="J74" s="110"/>
      <c r="K74" s="110"/>
      <c r="L74" s="112"/>
      <c r="M74" s="141"/>
      <c r="N74" s="106">
        <f t="shared" si="2"/>
        <v>0</v>
      </c>
      <c r="AJ74" s="110"/>
      <c r="AK74" s="110"/>
      <c r="BJ74" s="110"/>
      <c r="BK74" s="110"/>
      <c r="CJ74" s="110"/>
      <c r="CK74" s="110"/>
      <c r="DJ74" s="110"/>
      <c r="DK74" s="110"/>
    </row>
    <row r="75" spans="1:115">
      <c r="A75" s="164">
        <v>72</v>
      </c>
      <c r="B75" s="179"/>
      <c r="C75" s="135"/>
      <c r="D75" s="135"/>
      <c r="E75" s="135"/>
      <c r="F75" s="135"/>
      <c r="G75" s="135"/>
      <c r="H75" s="112"/>
      <c r="I75" s="112"/>
      <c r="J75" s="110"/>
      <c r="K75" s="110"/>
      <c r="L75" s="112"/>
      <c r="M75" s="141"/>
      <c r="N75" s="106">
        <f t="shared" si="2"/>
        <v>0</v>
      </c>
      <c r="AJ75" s="110"/>
      <c r="AK75" s="110"/>
      <c r="BJ75" s="110"/>
      <c r="BK75" s="110"/>
      <c r="CJ75" s="110"/>
      <c r="CK75" s="110"/>
      <c r="DJ75" s="110"/>
      <c r="DK75" s="110"/>
    </row>
    <row r="76" spans="1:115">
      <c r="A76" s="178">
        <v>73</v>
      </c>
      <c r="B76" s="179"/>
      <c r="C76" s="135"/>
      <c r="D76" s="135"/>
      <c r="E76" s="135"/>
      <c r="F76" s="135"/>
      <c r="G76" s="135"/>
      <c r="H76" s="112"/>
      <c r="I76" s="112"/>
      <c r="J76" s="110"/>
      <c r="K76" s="110"/>
      <c r="L76" s="112"/>
      <c r="M76" s="141"/>
      <c r="N76" s="106">
        <f t="shared" si="2"/>
        <v>0</v>
      </c>
      <c r="AJ76" s="110"/>
      <c r="AK76" s="110"/>
      <c r="BJ76" s="110"/>
      <c r="BK76" s="110"/>
      <c r="CJ76" s="110"/>
      <c r="CK76" s="110"/>
      <c r="DJ76" s="110"/>
      <c r="DK76" s="110"/>
    </row>
    <row r="77" spans="1:115">
      <c r="A77" s="164">
        <v>74</v>
      </c>
      <c r="B77" s="179"/>
      <c r="C77" s="135"/>
      <c r="D77" s="135"/>
      <c r="E77" s="135"/>
      <c r="F77" s="135"/>
      <c r="G77" s="135"/>
      <c r="H77" s="112"/>
      <c r="I77" s="112"/>
      <c r="J77" s="110"/>
      <c r="K77" s="110"/>
      <c r="L77" s="112"/>
      <c r="M77" s="141"/>
      <c r="N77" s="106">
        <f t="shared" si="2"/>
        <v>0</v>
      </c>
      <c r="AJ77" s="110"/>
      <c r="AK77" s="110"/>
      <c r="BJ77" s="110"/>
      <c r="BK77" s="110"/>
      <c r="CJ77" s="110"/>
      <c r="CK77" s="110"/>
      <c r="DJ77" s="110"/>
      <c r="DK77" s="110"/>
    </row>
    <row r="78" spans="1:115">
      <c r="A78" s="178">
        <v>75</v>
      </c>
      <c r="B78" s="179"/>
      <c r="C78" s="135"/>
      <c r="D78" s="135"/>
      <c r="E78" s="135"/>
      <c r="F78" s="135"/>
      <c r="G78" s="135"/>
      <c r="H78" s="112"/>
      <c r="I78" s="112"/>
      <c r="J78" s="110"/>
      <c r="K78" s="110"/>
      <c r="L78" s="112"/>
      <c r="M78" s="141"/>
      <c r="N78" s="106">
        <f t="shared" si="2"/>
        <v>0</v>
      </c>
      <c r="AJ78" s="110"/>
      <c r="AK78" s="110"/>
      <c r="BJ78" s="110"/>
      <c r="BK78" s="110"/>
      <c r="CJ78" s="110"/>
      <c r="CK78" s="110"/>
      <c r="DJ78" s="110"/>
      <c r="DK78" s="110"/>
    </row>
    <row r="79" spans="1:115">
      <c r="A79" s="164">
        <v>76</v>
      </c>
      <c r="B79" s="179"/>
      <c r="C79" s="135"/>
      <c r="D79" s="135"/>
      <c r="E79" s="135"/>
      <c r="F79" s="135"/>
      <c r="G79" s="135"/>
      <c r="H79" s="112"/>
      <c r="I79" s="112"/>
      <c r="J79" s="110"/>
      <c r="K79" s="110"/>
      <c r="L79" s="112"/>
      <c r="M79" s="141"/>
      <c r="N79" s="106">
        <f t="shared" si="2"/>
        <v>0</v>
      </c>
      <c r="AJ79" s="110"/>
      <c r="AK79" s="110"/>
      <c r="BJ79" s="110"/>
      <c r="BK79" s="110"/>
      <c r="CJ79" s="110"/>
      <c r="CK79" s="110"/>
      <c r="DJ79" s="110"/>
      <c r="DK79" s="110"/>
    </row>
    <row r="80" spans="1:115">
      <c r="A80" s="178">
        <v>77</v>
      </c>
      <c r="B80" s="179"/>
      <c r="C80" s="135"/>
      <c r="D80" s="135"/>
      <c r="E80" s="135"/>
      <c r="F80" s="135"/>
      <c r="G80" s="135"/>
      <c r="H80" s="112"/>
      <c r="I80" s="112"/>
      <c r="J80" s="110"/>
      <c r="K80" s="110"/>
      <c r="L80" s="112"/>
      <c r="M80" s="141"/>
      <c r="N80" s="106">
        <f t="shared" si="2"/>
        <v>0</v>
      </c>
      <c r="AJ80" s="110"/>
      <c r="AK80" s="110"/>
      <c r="BJ80" s="110"/>
      <c r="BK80" s="110"/>
      <c r="CJ80" s="110"/>
      <c r="CK80" s="110"/>
      <c r="DJ80" s="110"/>
      <c r="DK80" s="110"/>
    </row>
    <row r="81" spans="1:115">
      <c r="A81" s="164">
        <v>78</v>
      </c>
      <c r="B81" s="179"/>
      <c r="C81" s="135"/>
      <c r="D81" s="135"/>
      <c r="E81" s="135"/>
      <c r="F81" s="135"/>
      <c r="G81" s="135"/>
      <c r="H81" s="112"/>
      <c r="I81" s="112"/>
      <c r="J81" s="110"/>
      <c r="K81" s="110"/>
      <c r="L81" s="112"/>
      <c r="M81" s="141"/>
      <c r="N81" s="106">
        <f t="shared" si="2"/>
        <v>0</v>
      </c>
      <c r="AJ81" s="110"/>
      <c r="AK81" s="110"/>
      <c r="BJ81" s="110"/>
      <c r="BK81" s="110"/>
      <c r="CJ81" s="110"/>
      <c r="CK81" s="110"/>
      <c r="DJ81" s="110"/>
      <c r="DK81" s="110"/>
    </row>
    <row r="82" spans="1:115">
      <c r="A82" s="178">
        <v>79</v>
      </c>
      <c r="B82" s="179"/>
      <c r="C82" s="135"/>
      <c r="D82" s="135"/>
      <c r="E82" s="135"/>
      <c r="F82" s="135"/>
      <c r="G82" s="135"/>
      <c r="H82" s="112"/>
      <c r="I82" s="112"/>
      <c r="J82" s="110"/>
      <c r="K82" s="110"/>
      <c r="L82" s="112"/>
      <c r="M82" s="141"/>
      <c r="N82" s="106">
        <f t="shared" si="2"/>
        <v>0</v>
      </c>
      <c r="AJ82" s="110"/>
      <c r="AK82" s="110"/>
      <c r="BJ82" s="110"/>
      <c r="BK82" s="110"/>
      <c r="CJ82" s="110"/>
      <c r="CK82" s="110"/>
      <c r="DJ82" s="110"/>
      <c r="DK82" s="110"/>
    </row>
    <row r="83" spans="1:115">
      <c r="A83" s="164">
        <v>80</v>
      </c>
      <c r="B83" s="179"/>
      <c r="C83" s="135"/>
      <c r="D83" s="135"/>
      <c r="E83" s="135"/>
      <c r="F83" s="135"/>
      <c r="G83" s="135"/>
      <c r="H83" s="112"/>
      <c r="I83" s="112"/>
      <c r="J83" s="110"/>
      <c r="K83" s="110"/>
      <c r="L83" s="112"/>
      <c r="M83" s="141"/>
      <c r="N83" s="106">
        <f t="shared" si="2"/>
        <v>0</v>
      </c>
      <c r="AJ83" s="110"/>
      <c r="AK83" s="110"/>
      <c r="BJ83" s="110"/>
      <c r="BK83" s="110"/>
      <c r="CJ83" s="110"/>
      <c r="CK83" s="110"/>
      <c r="DJ83" s="110"/>
      <c r="DK83" s="110"/>
    </row>
    <row r="84" spans="1:115">
      <c r="A84" s="178">
        <v>81</v>
      </c>
      <c r="B84" s="179"/>
      <c r="C84" s="135"/>
      <c r="D84" s="135"/>
      <c r="E84" s="135"/>
      <c r="F84" s="135"/>
      <c r="G84" s="135"/>
      <c r="H84" s="112"/>
      <c r="I84" s="112"/>
      <c r="J84" s="110"/>
      <c r="K84" s="110"/>
      <c r="L84" s="112"/>
      <c r="M84" s="141"/>
      <c r="N84" s="106">
        <f t="shared" si="2"/>
        <v>0</v>
      </c>
      <c r="AJ84" s="110"/>
      <c r="AK84" s="110"/>
      <c r="BJ84" s="110"/>
      <c r="BK84" s="110"/>
      <c r="CJ84" s="110"/>
      <c r="CK84" s="110"/>
      <c r="DJ84" s="110"/>
      <c r="DK84" s="110"/>
    </row>
    <row r="85" spans="1:115">
      <c r="A85" s="164">
        <v>82</v>
      </c>
      <c r="B85" s="179"/>
      <c r="C85" s="135"/>
      <c r="D85" s="135"/>
      <c r="E85" s="135"/>
      <c r="F85" s="135"/>
      <c r="G85" s="135"/>
      <c r="H85" s="112"/>
      <c r="I85" s="112"/>
      <c r="J85" s="110"/>
      <c r="K85" s="110"/>
      <c r="L85" s="112"/>
      <c r="M85" s="141"/>
      <c r="N85" s="106">
        <f t="shared" si="2"/>
        <v>0</v>
      </c>
      <c r="AJ85" s="110"/>
      <c r="AK85" s="110"/>
      <c r="BJ85" s="110"/>
      <c r="BK85" s="110"/>
      <c r="CJ85" s="110"/>
      <c r="CK85" s="110"/>
      <c r="DJ85" s="110"/>
      <c r="DK85" s="110"/>
    </row>
    <row r="86" spans="1:115">
      <c r="A86" s="178">
        <v>83</v>
      </c>
      <c r="B86" s="179"/>
      <c r="C86" s="135"/>
      <c r="D86" s="135"/>
      <c r="E86" s="135"/>
      <c r="F86" s="135"/>
      <c r="G86" s="135"/>
      <c r="H86" s="112"/>
      <c r="I86" s="112"/>
      <c r="J86" s="110"/>
      <c r="K86" s="110"/>
      <c r="L86" s="112"/>
      <c r="M86" s="141"/>
      <c r="N86" s="106">
        <f t="shared" si="2"/>
        <v>0</v>
      </c>
      <c r="AJ86" s="110"/>
      <c r="AK86" s="110"/>
      <c r="BJ86" s="110"/>
      <c r="BK86" s="110"/>
      <c r="CJ86" s="110"/>
      <c r="CK86" s="110"/>
      <c r="DJ86" s="110"/>
      <c r="DK86" s="110"/>
    </row>
    <row r="87" spans="1:115">
      <c r="A87" s="164">
        <v>84</v>
      </c>
      <c r="B87" s="179"/>
      <c r="C87" s="135"/>
      <c r="D87" s="135"/>
      <c r="E87" s="135"/>
      <c r="F87" s="135"/>
      <c r="G87" s="135"/>
      <c r="H87" s="112"/>
      <c r="I87" s="112"/>
      <c r="J87" s="110"/>
      <c r="K87" s="110"/>
      <c r="L87" s="112"/>
      <c r="M87" s="141"/>
      <c r="N87" s="106">
        <f t="shared" si="2"/>
        <v>0</v>
      </c>
      <c r="AJ87" s="110"/>
      <c r="AK87" s="110"/>
      <c r="BJ87" s="110"/>
      <c r="BK87" s="110"/>
      <c r="CJ87" s="110"/>
      <c r="CK87" s="110"/>
      <c r="DJ87" s="110"/>
      <c r="DK87" s="110"/>
    </row>
    <row r="88" spans="1:115">
      <c r="A88" s="178">
        <v>85</v>
      </c>
      <c r="B88" s="179"/>
      <c r="C88" s="135"/>
      <c r="D88" s="135"/>
      <c r="E88" s="135"/>
      <c r="F88" s="135"/>
      <c r="G88" s="135"/>
      <c r="H88" s="112"/>
      <c r="I88" s="112"/>
      <c r="J88" s="110"/>
      <c r="K88" s="110"/>
      <c r="L88" s="112"/>
      <c r="M88" s="141"/>
      <c r="N88" s="106">
        <f t="shared" si="2"/>
        <v>0</v>
      </c>
      <c r="AJ88" s="110"/>
      <c r="AK88" s="110"/>
      <c r="BJ88" s="110"/>
      <c r="BK88" s="110"/>
      <c r="CJ88" s="110"/>
      <c r="CK88" s="110"/>
      <c r="DJ88" s="110"/>
      <c r="DK88" s="110"/>
    </row>
    <row r="89" spans="1:115">
      <c r="A89" s="164">
        <v>86</v>
      </c>
      <c r="B89" s="179"/>
      <c r="C89" s="135"/>
      <c r="D89" s="135"/>
      <c r="E89" s="135"/>
      <c r="F89" s="135"/>
      <c r="G89" s="135"/>
      <c r="H89" s="112"/>
      <c r="I89" s="112"/>
      <c r="J89" s="110"/>
      <c r="K89" s="110"/>
      <c r="L89" s="112"/>
      <c r="M89" s="141"/>
      <c r="N89" s="106">
        <f t="shared" si="2"/>
        <v>0</v>
      </c>
      <c r="AJ89" s="110"/>
      <c r="AK89" s="110"/>
      <c r="BJ89" s="110"/>
      <c r="BK89" s="110"/>
      <c r="CJ89" s="110"/>
      <c r="CK89" s="110"/>
      <c r="DJ89" s="110"/>
      <c r="DK89" s="110"/>
    </row>
    <row r="90" spans="1:115">
      <c r="A90" s="178">
        <v>87</v>
      </c>
      <c r="B90" s="179"/>
      <c r="C90" s="135"/>
      <c r="D90" s="135"/>
      <c r="E90" s="135"/>
      <c r="F90" s="135"/>
      <c r="G90" s="135"/>
      <c r="H90" s="112"/>
      <c r="I90" s="112"/>
      <c r="J90" s="110"/>
      <c r="K90" s="110"/>
      <c r="L90" s="112"/>
      <c r="M90" s="141"/>
      <c r="N90" s="106">
        <f t="shared" si="2"/>
        <v>0</v>
      </c>
      <c r="AJ90" s="110"/>
      <c r="AK90" s="110"/>
      <c r="BJ90" s="110"/>
      <c r="BK90" s="110"/>
      <c r="CJ90" s="110"/>
      <c r="CK90" s="110"/>
      <c r="DJ90" s="110"/>
      <c r="DK90" s="110"/>
    </row>
    <row r="91" spans="1:115">
      <c r="A91" s="164">
        <v>88</v>
      </c>
      <c r="B91" s="179"/>
      <c r="C91" s="135"/>
      <c r="D91" s="135"/>
      <c r="E91" s="135"/>
      <c r="F91" s="135"/>
      <c r="G91" s="135"/>
      <c r="H91" s="112"/>
      <c r="I91" s="112"/>
      <c r="J91" s="110"/>
      <c r="K91" s="110"/>
      <c r="L91" s="112"/>
      <c r="M91" s="141"/>
      <c r="N91" s="106">
        <f t="shared" si="2"/>
        <v>0</v>
      </c>
      <c r="AJ91" s="110"/>
      <c r="AK91" s="110"/>
      <c r="BJ91" s="110"/>
      <c r="BK91" s="110"/>
      <c r="CJ91" s="110"/>
      <c r="CK91" s="110"/>
      <c r="DJ91" s="110"/>
      <c r="DK91" s="110"/>
    </row>
    <row r="92" spans="1:115">
      <c r="A92" s="178">
        <v>89</v>
      </c>
      <c r="B92" s="179"/>
      <c r="C92" s="135"/>
      <c r="D92" s="135"/>
      <c r="E92" s="135"/>
      <c r="F92" s="135"/>
      <c r="G92" s="135"/>
      <c r="H92" s="112"/>
      <c r="I92" s="112"/>
      <c r="J92" s="110"/>
      <c r="K92" s="110"/>
      <c r="L92" s="112"/>
      <c r="M92" s="141"/>
      <c r="N92" s="106">
        <f t="shared" si="2"/>
        <v>0</v>
      </c>
      <c r="AJ92" s="110"/>
      <c r="AK92" s="110"/>
      <c r="BJ92" s="110"/>
      <c r="BK92" s="110"/>
      <c r="CJ92" s="110"/>
      <c r="CK92" s="110"/>
      <c r="DJ92" s="110"/>
      <c r="DK92" s="110"/>
    </row>
    <row r="93" spans="1:115">
      <c r="A93" s="164">
        <v>90</v>
      </c>
      <c r="B93" s="179"/>
      <c r="C93" s="135"/>
      <c r="D93" s="135"/>
      <c r="E93" s="135"/>
      <c r="F93" s="135"/>
      <c r="G93" s="135"/>
      <c r="H93" s="112"/>
      <c r="I93" s="112"/>
      <c r="J93" s="110"/>
      <c r="K93" s="110"/>
      <c r="L93" s="112"/>
      <c r="M93" s="141"/>
      <c r="N93" s="106">
        <f t="shared" si="2"/>
        <v>0</v>
      </c>
      <c r="AJ93" s="110"/>
      <c r="AK93" s="110"/>
      <c r="BJ93" s="110"/>
      <c r="BK93" s="110"/>
      <c r="CJ93" s="110"/>
      <c r="CK93" s="110"/>
      <c r="DJ93" s="110"/>
      <c r="DK93" s="110"/>
    </row>
    <row r="94" spans="1:115">
      <c r="A94" s="178">
        <v>91</v>
      </c>
      <c r="B94" s="179"/>
      <c r="C94" s="135"/>
      <c r="D94" s="135"/>
      <c r="E94" s="135"/>
      <c r="F94" s="135"/>
      <c r="G94" s="135"/>
      <c r="H94" s="112"/>
      <c r="I94" s="112"/>
      <c r="J94" s="110"/>
      <c r="K94" s="110"/>
      <c r="L94" s="112"/>
      <c r="M94" s="141"/>
      <c r="N94" s="106">
        <f t="shared" si="2"/>
        <v>0</v>
      </c>
      <c r="AJ94" s="110"/>
      <c r="AK94" s="110"/>
      <c r="BJ94" s="110"/>
      <c r="BK94" s="110"/>
      <c r="CJ94" s="110"/>
      <c r="CK94" s="110"/>
      <c r="DJ94" s="110"/>
      <c r="DK94" s="110"/>
    </row>
    <row r="95" spans="1:115">
      <c r="A95" s="164">
        <v>92</v>
      </c>
      <c r="B95" s="179"/>
      <c r="C95" s="135"/>
      <c r="D95" s="135"/>
      <c r="E95" s="135"/>
      <c r="F95" s="135"/>
      <c r="G95" s="135"/>
      <c r="H95" s="112"/>
      <c r="I95" s="112"/>
      <c r="J95" s="110"/>
      <c r="K95" s="110"/>
      <c r="L95" s="112"/>
      <c r="M95" s="141"/>
      <c r="N95" s="106">
        <f t="shared" si="2"/>
        <v>0</v>
      </c>
      <c r="AJ95" s="110"/>
      <c r="AK95" s="110"/>
      <c r="BJ95" s="110"/>
      <c r="BK95" s="110"/>
      <c r="CJ95" s="110"/>
      <c r="CK95" s="110"/>
      <c r="DJ95" s="110"/>
      <c r="DK95" s="110"/>
    </row>
    <row r="96" spans="1:115">
      <c r="A96" s="178">
        <v>93</v>
      </c>
      <c r="B96" s="179"/>
      <c r="C96" s="135"/>
      <c r="D96" s="135"/>
      <c r="E96" s="135"/>
      <c r="F96" s="135"/>
      <c r="G96" s="135"/>
      <c r="H96" s="112"/>
      <c r="I96" s="112"/>
      <c r="J96" s="110"/>
      <c r="K96" s="110"/>
      <c r="L96" s="112"/>
      <c r="M96" s="141"/>
      <c r="N96" s="106">
        <f t="shared" si="2"/>
        <v>0</v>
      </c>
      <c r="AJ96" s="110"/>
      <c r="AK96" s="110"/>
      <c r="BJ96" s="110"/>
      <c r="BK96" s="110"/>
      <c r="CJ96" s="110"/>
      <c r="CK96" s="110"/>
      <c r="DJ96" s="110"/>
      <c r="DK96" s="110"/>
    </row>
    <row r="97" spans="1:115">
      <c r="A97" s="164">
        <v>94</v>
      </c>
      <c r="B97" s="179"/>
      <c r="C97" s="135"/>
      <c r="D97" s="135"/>
      <c r="E97" s="135"/>
      <c r="F97" s="135"/>
      <c r="G97" s="135"/>
      <c r="H97" s="112"/>
      <c r="I97" s="112"/>
      <c r="J97" s="110"/>
      <c r="K97" s="110"/>
      <c r="L97" s="112"/>
      <c r="M97" s="141"/>
      <c r="N97" s="106">
        <f t="shared" si="2"/>
        <v>0</v>
      </c>
      <c r="AJ97" s="110"/>
      <c r="AK97" s="110"/>
      <c r="BJ97" s="110"/>
      <c r="BK97" s="110"/>
      <c r="CJ97" s="110"/>
      <c r="CK97" s="110"/>
      <c r="DJ97" s="110"/>
      <c r="DK97" s="110"/>
    </row>
    <row r="98" spans="1:115">
      <c r="A98" s="178">
        <v>95</v>
      </c>
      <c r="B98" s="179"/>
      <c r="C98" s="135"/>
      <c r="D98" s="135"/>
      <c r="E98" s="135"/>
      <c r="F98" s="135"/>
      <c r="G98" s="135"/>
      <c r="H98" s="112"/>
      <c r="I98" s="112"/>
      <c r="J98" s="110"/>
      <c r="K98" s="110"/>
      <c r="L98" s="112"/>
      <c r="M98" s="141"/>
      <c r="N98" s="106">
        <f t="shared" si="2"/>
        <v>0</v>
      </c>
      <c r="AJ98" s="110"/>
      <c r="AK98" s="110"/>
      <c r="BJ98" s="110"/>
      <c r="BK98" s="110"/>
      <c r="CJ98" s="110"/>
      <c r="CK98" s="110"/>
      <c r="DJ98" s="110"/>
      <c r="DK98" s="110"/>
    </row>
    <row r="99" spans="1:115">
      <c r="A99" s="164">
        <v>96</v>
      </c>
      <c r="B99" s="179"/>
      <c r="C99" s="135"/>
      <c r="D99" s="135"/>
      <c r="E99" s="135"/>
      <c r="F99" s="135"/>
      <c r="G99" s="135"/>
      <c r="H99" s="112"/>
      <c r="I99" s="112"/>
      <c r="J99" s="110"/>
      <c r="K99" s="110"/>
      <c r="L99" s="112"/>
      <c r="M99" s="141"/>
      <c r="N99" s="106">
        <f t="shared" si="2"/>
        <v>0</v>
      </c>
      <c r="AJ99" s="110"/>
      <c r="AK99" s="110"/>
      <c r="BJ99" s="110"/>
      <c r="BK99" s="110"/>
      <c r="CJ99" s="110"/>
      <c r="CK99" s="110"/>
      <c r="DJ99" s="110"/>
      <c r="DK99" s="110"/>
    </row>
    <row r="100" spans="1:115">
      <c r="A100" s="178">
        <v>97</v>
      </c>
      <c r="B100" s="179"/>
      <c r="C100" s="135"/>
      <c r="D100" s="135"/>
      <c r="E100" s="135"/>
      <c r="F100" s="135"/>
      <c r="G100" s="135"/>
      <c r="H100" s="112"/>
      <c r="I100" s="112"/>
      <c r="J100" s="110"/>
      <c r="K100" s="110"/>
      <c r="L100" s="112"/>
      <c r="M100" s="141"/>
      <c r="N100" s="106">
        <f t="shared" si="2"/>
        <v>0</v>
      </c>
      <c r="AJ100" s="110"/>
      <c r="AK100" s="110"/>
      <c r="BJ100" s="110"/>
      <c r="BK100" s="110"/>
      <c r="CJ100" s="110"/>
      <c r="CK100" s="110"/>
      <c r="DJ100" s="110"/>
      <c r="DK100" s="110"/>
    </row>
    <row r="101" spans="1:115">
      <c r="A101" s="164">
        <v>98</v>
      </c>
      <c r="B101" s="179"/>
      <c r="C101" s="135"/>
      <c r="D101" s="135"/>
      <c r="E101" s="135"/>
      <c r="F101" s="135"/>
      <c r="G101" s="135"/>
      <c r="H101" s="112"/>
      <c r="I101" s="112"/>
      <c r="J101" s="110"/>
      <c r="K101" s="110"/>
      <c r="L101" s="112"/>
      <c r="M101" s="141"/>
      <c r="N101" s="106">
        <f t="shared" si="2"/>
        <v>0</v>
      </c>
      <c r="AJ101" s="110"/>
      <c r="AK101" s="110"/>
      <c r="BJ101" s="110"/>
      <c r="BK101" s="110"/>
      <c r="CJ101" s="110"/>
      <c r="CK101" s="110"/>
      <c r="DJ101" s="110"/>
      <c r="DK101" s="110"/>
    </row>
    <row r="102" spans="1:115">
      <c r="A102" s="178">
        <v>99</v>
      </c>
      <c r="B102" s="179"/>
      <c r="C102" s="135"/>
      <c r="D102" s="135"/>
      <c r="E102" s="135"/>
      <c r="F102" s="135"/>
      <c r="G102" s="135"/>
      <c r="H102" s="112"/>
      <c r="I102" s="112"/>
      <c r="J102" s="110"/>
      <c r="K102" s="110"/>
      <c r="L102" s="112"/>
      <c r="M102" s="141"/>
      <c r="N102" s="106">
        <f t="shared" si="2"/>
        <v>0</v>
      </c>
      <c r="AJ102" s="110"/>
      <c r="AK102" s="110"/>
      <c r="BJ102" s="110"/>
      <c r="BK102" s="110"/>
      <c r="CJ102" s="110"/>
      <c r="CK102" s="110"/>
      <c r="DJ102" s="110"/>
      <c r="DK102" s="110"/>
    </row>
    <row r="103" spans="1:115" ht="14.4" thickBot="1">
      <c r="A103" s="164">
        <v>100</v>
      </c>
      <c r="B103" s="180"/>
      <c r="C103" s="136"/>
      <c r="D103" s="136"/>
      <c r="E103" s="136"/>
      <c r="F103" s="136"/>
      <c r="G103" s="136"/>
      <c r="H103" s="115"/>
      <c r="I103" s="115"/>
      <c r="J103" s="114"/>
      <c r="K103" s="114"/>
      <c r="L103" s="115"/>
      <c r="M103" s="142"/>
      <c r="N103" s="106">
        <f t="shared" si="2"/>
        <v>0</v>
      </c>
      <c r="AJ103" s="114"/>
      <c r="AK103" s="114"/>
      <c r="BJ103" s="114"/>
      <c r="BK103" s="114"/>
      <c r="CJ103" s="114"/>
      <c r="CK103" s="114"/>
      <c r="DJ103" s="114"/>
      <c r="DK103" s="114"/>
    </row>
    <row r="117" spans="1:16" ht="14.4" thickBot="1"/>
    <row r="118" spans="1:16">
      <c r="M118" s="171" t="s">
        <v>398</v>
      </c>
      <c r="N118" s="172">
        <f>DCOUNTA(A3:N103,10,P118:P119)</f>
        <v>2</v>
      </c>
      <c r="P118" s="130" t="s">
        <v>353</v>
      </c>
    </row>
    <row r="119" spans="1:16" ht="14.4" thickBot="1">
      <c r="P119" s="112" t="s">
        <v>218</v>
      </c>
    </row>
    <row r="120" spans="1:16">
      <c r="A120" s="120"/>
      <c r="B120" s="121"/>
      <c r="C120" s="143"/>
      <c r="D120" s="143" t="s">
        <v>399</v>
      </c>
      <c r="E120" s="143"/>
      <c r="F120" s="143"/>
      <c r="G120" s="143"/>
      <c r="H120" s="121"/>
      <c r="I120" s="121"/>
      <c r="J120" s="121"/>
      <c r="K120" s="121"/>
      <c r="L120" s="121"/>
      <c r="M120" s="145"/>
    </row>
    <row r="121" spans="1:16" ht="14.4" thickBot="1">
      <c r="A121" s="107" t="s">
        <v>348</v>
      </c>
      <c r="B121" s="104"/>
      <c r="C121" s="117" t="str">
        <f>Context!D26</f>
        <v xml:space="preserve">OFFICIAL - Sensitive - Education  Directorate </v>
      </c>
      <c r="D121" s="117"/>
      <c r="E121" s="133"/>
      <c r="F121" s="133" t="s">
        <v>143</v>
      </c>
      <c r="G121" s="117" t="str">
        <f>Context!J26</f>
        <v>XXXX School Excursion or Physical Activity</v>
      </c>
      <c r="H121" s="103"/>
      <c r="I121" s="103"/>
      <c r="J121" s="103"/>
      <c r="K121" s="103"/>
      <c r="L121" s="103"/>
      <c r="M121" s="139"/>
    </row>
    <row r="122" spans="1:16" ht="80.400000000000006">
      <c r="A122" s="176" t="s">
        <v>349</v>
      </c>
      <c r="B122" s="177" t="s">
        <v>350</v>
      </c>
      <c r="C122" s="138" t="s">
        <v>144</v>
      </c>
      <c r="D122" s="138" t="s">
        <v>351</v>
      </c>
      <c r="E122" s="138" t="s">
        <v>146</v>
      </c>
      <c r="F122" s="138" t="s">
        <v>147</v>
      </c>
      <c r="G122" s="138" t="s">
        <v>352</v>
      </c>
      <c r="H122" s="108" t="s">
        <v>53</v>
      </c>
      <c r="I122" s="108" t="s">
        <v>65</v>
      </c>
      <c r="J122" s="108" t="s">
        <v>353</v>
      </c>
      <c r="K122" s="108" t="s">
        <v>354</v>
      </c>
      <c r="L122" s="108" t="s">
        <v>355</v>
      </c>
      <c r="M122" s="129" t="s">
        <v>82</v>
      </c>
      <c r="N122" s="105" t="s">
        <v>356</v>
      </c>
    </row>
    <row r="123" spans="1:16" ht="58.8">
      <c r="A123" s="178">
        <v>6</v>
      </c>
      <c r="B123" s="179" t="s">
        <v>357</v>
      </c>
      <c r="C123" s="135" t="s">
        <v>358</v>
      </c>
      <c r="D123" s="135" t="s">
        <v>359</v>
      </c>
      <c r="E123" s="135" t="s">
        <v>360</v>
      </c>
      <c r="F123" s="135"/>
      <c r="G123" s="135" t="s">
        <v>361</v>
      </c>
      <c r="H123" s="112">
        <v>5</v>
      </c>
      <c r="I123" s="112">
        <v>4</v>
      </c>
      <c r="J123" s="110" t="s">
        <v>218</v>
      </c>
      <c r="K123" s="110" t="s">
        <v>337</v>
      </c>
      <c r="L123" s="112" t="s">
        <v>155</v>
      </c>
      <c r="M123" s="141"/>
      <c r="N123" s="106">
        <v>24</v>
      </c>
    </row>
    <row r="124" spans="1:16" ht="138">
      <c r="A124" s="164">
        <v>8</v>
      </c>
      <c r="B124" s="179" t="s">
        <v>357</v>
      </c>
      <c r="C124" s="135" t="s">
        <v>362</v>
      </c>
      <c r="D124" s="135" t="s">
        <v>363</v>
      </c>
      <c r="E124" s="135" t="s">
        <v>364</v>
      </c>
      <c r="F124" s="135"/>
      <c r="G124" s="135" t="s">
        <v>365</v>
      </c>
      <c r="H124" s="112">
        <v>5</v>
      </c>
      <c r="I124" s="112">
        <v>4</v>
      </c>
      <c r="J124" s="110" t="s">
        <v>218</v>
      </c>
      <c r="K124" s="110" t="s">
        <v>339</v>
      </c>
      <c r="L124" s="112" t="s">
        <v>155</v>
      </c>
      <c r="M124" s="141"/>
      <c r="N124" s="106">
        <v>24</v>
      </c>
    </row>
    <row r="125" spans="1:16">
      <c r="A125" s="178"/>
      <c r="B125" s="179"/>
      <c r="C125" s="135"/>
      <c r="D125" s="135"/>
      <c r="E125" s="135"/>
      <c r="F125" s="135"/>
      <c r="G125" s="135"/>
      <c r="H125" s="112"/>
      <c r="I125" s="112"/>
      <c r="J125" s="110"/>
      <c r="K125" s="110"/>
      <c r="L125" s="112"/>
      <c r="M125" s="141"/>
      <c r="N125" s="106"/>
    </row>
    <row r="126" spans="1:16">
      <c r="A126" s="164"/>
      <c r="B126" s="179"/>
      <c r="C126" s="135"/>
      <c r="D126" s="135"/>
      <c r="E126" s="135"/>
      <c r="F126" s="135"/>
      <c r="G126" s="135"/>
      <c r="H126" s="112"/>
      <c r="I126" s="112"/>
      <c r="J126" s="110"/>
      <c r="K126" s="110"/>
      <c r="L126" s="112"/>
      <c r="M126" s="141"/>
      <c r="N126" s="106"/>
    </row>
    <row r="127" spans="1:16">
      <c r="A127" s="178"/>
      <c r="B127" s="179"/>
      <c r="C127" s="135"/>
      <c r="D127" s="135"/>
      <c r="E127" s="135"/>
      <c r="F127" s="135"/>
      <c r="G127" s="135"/>
      <c r="H127" s="112"/>
      <c r="I127" s="112"/>
      <c r="J127" s="110"/>
      <c r="K127" s="110"/>
      <c r="L127" s="112"/>
      <c r="M127" s="141"/>
      <c r="N127" s="106"/>
    </row>
    <row r="128" spans="1:16">
      <c r="A128" s="164"/>
      <c r="B128" s="179"/>
      <c r="C128" s="135"/>
      <c r="D128" s="135"/>
      <c r="E128" s="135"/>
      <c r="F128" s="135"/>
      <c r="G128" s="135"/>
      <c r="H128" s="112"/>
      <c r="I128" s="112"/>
      <c r="J128" s="110"/>
      <c r="K128" s="110"/>
      <c r="L128" s="112"/>
      <c r="M128" s="141"/>
      <c r="N128" s="106"/>
    </row>
    <row r="129" spans="1:14">
      <c r="A129" s="178"/>
      <c r="B129" s="179"/>
      <c r="C129" s="135"/>
      <c r="D129" s="135"/>
      <c r="E129" s="135"/>
      <c r="F129" s="135"/>
      <c r="G129" s="135"/>
      <c r="H129" s="112"/>
      <c r="I129" s="112"/>
      <c r="J129" s="110"/>
      <c r="K129" s="110"/>
      <c r="L129" s="112"/>
      <c r="M129" s="141"/>
      <c r="N129" s="106"/>
    </row>
    <row r="130" spans="1:14">
      <c r="A130" s="164"/>
      <c r="B130" s="179"/>
      <c r="C130" s="135"/>
      <c r="D130" s="135"/>
      <c r="E130" s="135"/>
      <c r="F130" s="135"/>
      <c r="G130" s="135"/>
      <c r="H130" s="112"/>
      <c r="I130" s="112"/>
      <c r="J130" s="110"/>
      <c r="K130" s="110"/>
      <c r="L130" s="112"/>
      <c r="M130" s="141"/>
      <c r="N130" s="106"/>
    </row>
    <row r="131" spans="1:14">
      <c r="A131" s="178"/>
      <c r="B131" s="179"/>
      <c r="C131" s="135"/>
      <c r="D131" s="135"/>
      <c r="E131" s="135"/>
      <c r="F131" s="135"/>
      <c r="G131" s="135"/>
      <c r="H131" s="112"/>
      <c r="I131" s="112"/>
      <c r="J131" s="110"/>
      <c r="K131" s="110"/>
      <c r="L131" s="112"/>
      <c r="M131" s="141"/>
      <c r="N131" s="106"/>
    </row>
    <row r="132" spans="1:14">
      <c r="A132" s="164"/>
      <c r="B132" s="179"/>
      <c r="C132" s="135"/>
      <c r="D132" s="135"/>
      <c r="E132" s="135"/>
      <c r="F132" s="135"/>
      <c r="G132" s="135"/>
      <c r="H132" s="112"/>
      <c r="I132" s="112"/>
      <c r="J132" s="110"/>
      <c r="K132" s="110"/>
      <c r="L132" s="112"/>
      <c r="M132" s="141"/>
      <c r="N132" s="106"/>
    </row>
    <row r="133" spans="1:14">
      <c r="A133" s="178"/>
      <c r="B133" s="179"/>
      <c r="C133" s="135"/>
      <c r="D133" s="135"/>
      <c r="E133" s="135"/>
      <c r="F133" s="135"/>
      <c r="G133" s="135"/>
      <c r="H133" s="112"/>
      <c r="I133" s="112"/>
      <c r="J133" s="110"/>
      <c r="K133" s="110"/>
      <c r="L133" s="112"/>
      <c r="M133" s="141"/>
      <c r="N133" s="106"/>
    </row>
    <row r="134" spans="1:14">
      <c r="A134" s="164"/>
      <c r="B134" s="179"/>
      <c r="C134" s="135"/>
      <c r="D134" s="135"/>
      <c r="E134" s="135"/>
      <c r="F134" s="135"/>
      <c r="G134" s="135"/>
      <c r="H134" s="112"/>
      <c r="I134" s="112"/>
      <c r="J134" s="110"/>
      <c r="K134" s="110"/>
      <c r="L134" s="112"/>
      <c r="M134" s="141"/>
      <c r="N134" s="106"/>
    </row>
    <row r="135" spans="1:14">
      <c r="A135" s="178"/>
      <c r="B135" s="179"/>
      <c r="C135" s="135"/>
      <c r="D135" s="135"/>
      <c r="E135" s="135"/>
      <c r="F135" s="135"/>
      <c r="G135" s="135"/>
      <c r="H135" s="112"/>
      <c r="I135" s="112"/>
      <c r="J135" s="110"/>
      <c r="K135" s="110"/>
      <c r="L135" s="112"/>
      <c r="M135" s="141"/>
      <c r="N135" s="106"/>
    </row>
    <row r="136" spans="1:14">
      <c r="A136" s="164"/>
      <c r="B136" s="179"/>
      <c r="C136" s="135"/>
      <c r="D136" s="135"/>
      <c r="E136" s="135"/>
      <c r="F136" s="135"/>
      <c r="G136" s="135"/>
      <c r="H136" s="112"/>
      <c r="I136" s="112"/>
      <c r="J136" s="110"/>
      <c r="K136" s="110"/>
      <c r="L136" s="112"/>
      <c r="M136" s="141"/>
      <c r="N136" s="106"/>
    </row>
    <row r="137" spans="1:14">
      <c r="A137" s="178"/>
      <c r="B137" s="179"/>
      <c r="C137" s="135"/>
      <c r="D137" s="135"/>
      <c r="E137" s="135"/>
      <c r="F137" s="135"/>
      <c r="G137" s="135"/>
      <c r="H137" s="112"/>
      <c r="I137" s="112"/>
      <c r="J137" s="110"/>
      <c r="K137" s="110"/>
      <c r="L137" s="112"/>
      <c r="M137" s="141"/>
      <c r="N137" s="106"/>
    </row>
    <row r="138" spans="1:14">
      <c r="A138" s="164"/>
      <c r="B138" s="179"/>
      <c r="C138" s="135"/>
      <c r="D138" s="135"/>
      <c r="E138" s="135"/>
      <c r="F138" s="135"/>
      <c r="G138" s="135"/>
      <c r="H138" s="112"/>
      <c r="I138" s="112"/>
      <c r="J138" s="110"/>
      <c r="K138" s="110"/>
      <c r="L138" s="112"/>
      <c r="M138" s="141"/>
      <c r="N138" s="106"/>
    </row>
    <row r="139" spans="1:14">
      <c r="A139" s="178"/>
      <c r="B139" s="179"/>
      <c r="C139" s="135"/>
      <c r="D139" s="135"/>
      <c r="E139" s="135"/>
      <c r="F139" s="135"/>
      <c r="G139" s="135"/>
      <c r="H139" s="112"/>
      <c r="I139" s="112"/>
      <c r="J139" s="110"/>
      <c r="K139" s="110"/>
      <c r="L139" s="112"/>
      <c r="M139" s="141"/>
      <c r="N139" s="106"/>
    </row>
    <row r="140" spans="1:14">
      <c r="A140" s="164"/>
      <c r="B140" s="179"/>
      <c r="C140" s="135"/>
      <c r="D140" s="135"/>
      <c r="E140" s="135"/>
      <c r="F140" s="135"/>
      <c r="G140" s="135"/>
      <c r="H140" s="112"/>
      <c r="I140" s="112"/>
      <c r="J140" s="110"/>
      <c r="K140" s="110"/>
      <c r="L140" s="112"/>
      <c r="M140" s="141"/>
      <c r="N140" s="106"/>
    </row>
    <row r="141" spans="1:14">
      <c r="A141" s="178"/>
      <c r="B141" s="179"/>
      <c r="C141" s="135"/>
      <c r="D141" s="135"/>
      <c r="E141" s="135"/>
      <c r="F141" s="135"/>
      <c r="G141" s="135"/>
      <c r="H141" s="112"/>
      <c r="I141" s="112"/>
      <c r="J141" s="110"/>
      <c r="K141" s="110"/>
      <c r="L141" s="112"/>
      <c r="M141" s="141"/>
      <c r="N141" s="106"/>
    </row>
    <row r="142" spans="1:14">
      <c r="A142" s="164"/>
      <c r="B142" s="179"/>
      <c r="C142" s="135"/>
      <c r="D142" s="135"/>
      <c r="E142" s="135"/>
      <c r="F142" s="135"/>
      <c r="G142" s="135"/>
      <c r="H142" s="112"/>
      <c r="I142" s="112"/>
      <c r="J142" s="110"/>
      <c r="K142" s="110"/>
      <c r="L142" s="112"/>
      <c r="M142" s="141"/>
      <c r="N142" s="106"/>
    </row>
    <row r="143" spans="1:14">
      <c r="A143" s="178"/>
      <c r="B143" s="179"/>
      <c r="C143" s="135"/>
      <c r="D143" s="135"/>
      <c r="E143" s="135"/>
      <c r="F143" s="135"/>
      <c r="G143" s="135"/>
      <c r="H143" s="112"/>
      <c r="I143" s="112"/>
      <c r="J143" s="110"/>
      <c r="K143" s="110"/>
      <c r="L143" s="112"/>
      <c r="M143" s="141"/>
      <c r="N143" s="106"/>
    </row>
    <row r="144" spans="1:14">
      <c r="A144" s="164"/>
      <c r="B144" s="179"/>
      <c r="C144" s="135"/>
      <c r="D144" s="135"/>
      <c r="E144" s="135"/>
      <c r="F144" s="135"/>
      <c r="G144" s="135"/>
      <c r="H144" s="112"/>
      <c r="I144" s="112"/>
      <c r="J144" s="110"/>
      <c r="K144" s="110"/>
      <c r="L144" s="112"/>
      <c r="M144" s="141"/>
      <c r="N144" s="106"/>
    </row>
    <row r="145" spans="1:14">
      <c r="A145" s="178"/>
      <c r="B145" s="179"/>
      <c r="C145" s="135"/>
      <c r="D145" s="135"/>
      <c r="E145" s="135"/>
      <c r="F145" s="135"/>
      <c r="G145" s="135"/>
      <c r="H145" s="112"/>
      <c r="I145" s="112"/>
      <c r="J145" s="110"/>
      <c r="K145" s="110"/>
      <c r="L145" s="112"/>
      <c r="M145" s="141"/>
      <c r="N145" s="106"/>
    </row>
    <row r="146" spans="1:14">
      <c r="A146" s="164"/>
      <c r="B146" s="179"/>
      <c r="C146" s="135"/>
      <c r="D146" s="135"/>
      <c r="E146" s="135"/>
      <c r="F146" s="135"/>
      <c r="G146" s="135"/>
      <c r="H146" s="112"/>
      <c r="I146" s="112"/>
      <c r="J146" s="110"/>
      <c r="K146" s="110"/>
      <c r="L146" s="112"/>
      <c r="M146" s="141"/>
      <c r="N146" s="106"/>
    </row>
    <row r="147" spans="1:14">
      <c r="A147" s="178"/>
      <c r="B147" s="179"/>
      <c r="C147" s="135"/>
      <c r="D147" s="135"/>
      <c r="E147" s="135"/>
      <c r="F147" s="135"/>
      <c r="G147" s="135"/>
      <c r="H147" s="112"/>
      <c r="I147" s="112"/>
      <c r="J147" s="110"/>
      <c r="K147" s="110"/>
      <c r="L147" s="112"/>
      <c r="M147" s="141"/>
      <c r="N147" s="106"/>
    </row>
    <row r="148" spans="1:14">
      <c r="A148" s="164"/>
      <c r="B148" s="179"/>
      <c r="C148" s="135"/>
      <c r="D148" s="135"/>
      <c r="E148" s="135"/>
      <c r="F148" s="135"/>
      <c r="G148" s="135"/>
      <c r="H148" s="112"/>
      <c r="I148" s="112"/>
      <c r="J148" s="110"/>
      <c r="K148" s="110"/>
      <c r="L148" s="112"/>
      <c r="M148" s="141"/>
      <c r="N148" s="106"/>
    </row>
    <row r="149" spans="1:14">
      <c r="A149" s="178"/>
      <c r="B149" s="179"/>
      <c r="C149" s="135"/>
      <c r="D149" s="135"/>
      <c r="E149" s="135"/>
      <c r="F149" s="135"/>
      <c r="G149" s="135"/>
      <c r="H149" s="112"/>
      <c r="I149" s="112"/>
      <c r="J149" s="110"/>
      <c r="K149" s="110"/>
      <c r="L149" s="112"/>
      <c r="M149" s="141"/>
      <c r="N149" s="106"/>
    </row>
    <row r="150" spans="1:14">
      <c r="A150" s="164"/>
      <c r="B150" s="179"/>
      <c r="C150" s="135"/>
      <c r="D150" s="135"/>
      <c r="E150" s="135"/>
      <c r="F150" s="135"/>
      <c r="G150" s="135"/>
      <c r="H150" s="112"/>
      <c r="I150" s="112"/>
      <c r="J150" s="110"/>
      <c r="K150" s="110"/>
      <c r="L150" s="112"/>
      <c r="M150" s="141"/>
      <c r="N150" s="106"/>
    </row>
    <row r="151" spans="1:14">
      <c r="A151" s="178"/>
      <c r="B151" s="179"/>
      <c r="C151" s="135"/>
      <c r="D151" s="135"/>
      <c r="E151" s="135"/>
      <c r="F151" s="135"/>
      <c r="G151" s="135"/>
      <c r="H151" s="112"/>
      <c r="I151" s="112"/>
      <c r="J151" s="110"/>
      <c r="K151" s="110"/>
      <c r="L151" s="112"/>
      <c r="M151" s="141"/>
      <c r="N151" s="106"/>
    </row>
    <row r="152" spans="1:14">
      <c r="A152" s="164"/>
      <c r="B152" s="179"/>
      <c r="C152" s="135"/>
      <c r="D152" s="135"/>
      <c r="E152" s="135"/>
      <c r="F152" s="135"/>
      <c r="G152" s="135"/>
      <c r="H152" s="112"/>
      <c r="I152" s="112"/>
      <c r="J152" s="110"/>
      <c r="K152" s="110"/>
      <c r="L152" s="112"/>
      <c r="M152" s="141"/>
      <c r="N152" s="106"/>
    </row>
    <row r="153" spans="1:14">
      <c r="A153" s="178"/>
      <c r="B153" s="179"/>
      <c r="C153" s="135"/>
      <c r="D153" s="135"/>
      <c r="E153" s="135"/>
      <c r="F153" s="135"/>
      <c r="G153" s="135"/>
      <c r="H153" s="112"/>
      <c r="I153" s="112"/>
      <c r="J153" s="110"/>
      <c r="K153" s="110"/>
      <c r="L153" s="112"/>
      <c r="M153" s="141"/>
      <c r="N153" s="106"/>
    </row>
    <row r="154" spans="1:14">
      <c r="A154" s="164"/>
      <c r="B154" s="179"/>
      <c r="C154" s="135"/>
      <c r="D154" s="135"/>
      <c r="E154" s="135"/>
      <c r="F154" s="135"/>
      <c r="G154" s="135"/>
      <c r="H154" s="112"/>
      <c r="I154" s="112"/>
      <c r="J154" s="110"/>
      <c r="K154" s="110"/>
      <c r="L154" s="112"/>
      <c r="M154" s="141"/>
      <c r="N154" s="106"/>
    </row>
    <row r="155" spans="1:14">
      <c r="A155" s="178"/>
      <c r="B155" s="179"/>
      <c r="C155" s="135"/>
      <c r="D155" s="135"/>
      <c r="E155" s="135"/>
      <c r="F155" s="135"/>
      <c r="G155" s="135"/>
      <c r="H155" s="112"/>
      <c r="I155" s="112"/>
      <c r="J155" s="110"/>
      <c r="K155" s="110"/>
      <c r="L155" s="112"/>
      <c r="M155" s="141"/>
      <c r="N155" s="106"/>
    </row>
    <row r="156" spans="1:14">
      <c r="A156" s="164"/>
      <c r="B156" s="179"/>
      <c r="C156" s="135"/>
      <c r="D156" s="135"/>
      <c r="E156" s="135"/>
      <c r="F156" s="135"/>
      <c r="G156" s="135"/>
      <c r="H156" s="112"/>
      <c r="I156" s="112"/>
      <c r="J156" s="110"/>
      <c r="K156" s="110"/>
      <c r="L156" s="112"/>
      <c r="M156" s="141"/>
      <c r="N156" s="106"/>
    </row>
    <row r="157" spans="1:14">
      <c r="A157" s="178"/>
      <c r="B157" s="179"/>
      <c r="C157" s="135"/>
      <c r="D157" s="135"/>
      <c r="E157" s="135"/>
      <c r="F157" s="135"/>
      <c r="G157" s="135"/>
      <c r="H157" s="112"/>
      <c r="I157" s="112"/>
      <c r="J157" s="110"/>
      <c r="K157" s="110"/>
      <c r="L157" s="112"/>
      <c r="M157" s="141"/>
      <c r="N157" s="106"/>
    </row>
    <row r="158" spans="1:14">
      <c r="A158" s="164"/>
      <c r="B158" s="179"/>
      <c r="C158" s="135"/>
      <c r="D158" s="135"/>
      <c r="E158" s="135"/>
      <c r="F158" s="135"/>
      <c r="G158" s="135"/>
      <c r="H158" s="112"/>
      <c r="I158" s="112"/>
      <c r="J158" s="110"/>
      <c r="K158" s="110"/>
      <c r="L158" s="112"/>
      <c r="M158" s="141"/>
      <c r="N158" s="106"/>
    </row>
    <row r="159" spans="1:14">
      <c r="A159" s="178"/>
      <c r="B159" s="179"/>
      <c r="C159" s="135"/>
      <c r="D159" s="135"/>
      <c r="E159" s="135"/>
      <c r="F159" s="135"/>
      <c r="G159" s="135"/>
      <c r="H159" s="112"/>
      <c r="I159" s="112"/>
      <c r="J159" s="110"/>
      <c r="K159" s="110"/>
      <c r="L159" s="112"/>
      <c r="M159" s="141"/>
      <c r="N159" s="106"/>
    </row>
    <row r="160" spans="1:14">
      <c r="A160" s="164"/>
      <c r="B160" s="179"/>
      <c r="C160" s="135"/>
      <c r="D160" s="135"/>
      <c r="E160" s="135"/>
      <c r="F160" s="135"/>
      <c r="G160" s="135"/>
      <c r="H160" s="112"/>
      <c r="I160" s="112"/>
      <c r="J160" s="110"/>
      <c r="K160" s="110"/>
      <c r="L160" s="112"/>
      <c r="M160" s="141"/>
      <c r="N160" s="106"/>
    </row>
    <row r="161" spans="1:14">
      <c r="A161" s="178"/>
      <c r="B161" s="179"/>
      <c r="C161" s="135"/>
      <c r="D161" s="135"/>
      <c r="E161" s="135"/>
      <c r="F161" s="135"/>
      <c r="G161" s="135"/>
      <c r="H161" s="112"/>
      <c r="I161" s="112"/>
      <c r="J161" s="110"/>
      <c r="K161" s="110"/>
      <c r="L161" s="112"/>
      <c r="M161" s="141"/>
      <c r="N161" s="106"/>
    </row>
    <row r="162" spans="1:14">
      <c r="A162" s="164"/>
      <c r="B162" s="179"/>
      <c r="C162" s="135"/>
      <c r="D162" s="135"/>
      <c r="E162" s="135"/>
      <c r="F162" s="135"/>
      <c r="G162" s="135"/>
      <c r="H162" s="112"/>
      <c r="I162" s="112"/>
      <c r="J162" s="110"/>
      <c r="K162" s="110"/>
      <c r="L162" s="112"/>
      <c r="M162" s="141"/>
      <c r="N162" s="106"/>
    </row>
    <row r="163" spans="1:14">
      <c r="A163" s="178"/>
      <c r="B163" s="179"/>
      <c r="C163" s="135"/>
      <c r="D163" s="135"/>
      <c r="E163" s="135"/>
      <c r="F163" s="135"/>
      <c r="G163" s="135"/>
      <c r="H163" s="112"/>
      <c r="I163" s="112"/>
      <c r="J163" s="110"/>
      <c r="K163" s="110"/>
      <c r="L163" s="112"/>
      <c r="M163" s="141"/>
      <c r="N163" s="106"/>
    </row>
    <row r="164" spans="1:14">
      <c r="A164" s="164"/>
      <c r="B164" s="179"/>
      <c r="C164" s="135"/>
      <c r="D164" s="135"/>
      <c r="E164" s="135"/>
      <c r="F164" s="135"/>
      <c r="G164" s="135"/>
      <c r="H164" s="112"/>
      <c r="I164" s="112"/>
      <c r="J164" s="110"/>
      <c r="K164" s="110"/>
      <c r="L164" s="112"/>
      <c r="M164" s="141"/>
      <c r="N164" s="106"/>
    </row>
    <row r="165" spans="1:14">
      <c r="A165" s="178"/>
      <c r="B165" s="179"/>
      <c r="C165" s="135"/>
      <c r="D165" s="135"/>
      <c r="E165" s="135"/>
      <c r="F165" s="135"/>
      <c r="G165" s="135"/>
      <c r="H165" s="112"/>
      <c r="I165" s="112"/>
      <c r="J165" s="110"/>
      <c r="K165" s="110"/>
      <c r="L165" s="112"/>
      <c r="M165" s="141"/>
      <c r="N165" s="106"/>
    </row>
    <row r="166" spans="1:14">
      <c r="A166" s="164"/>
      <c r="B166" s="179"/>
      <c r="C166" s="135"/>
      <c r="D166" s="135"/>
      <c r="E166" s="135"/>
      <c r="F166" s="135"/>
      <c r="G166" s="135"/>
      <c r="H166" s="112"/>
      <c r="I166" s="112"/>
      <c r="J166" s="110"/>
      <c r="K166" s="110"/>
      <c r="L166" s="112"/>
      <c r="M166" s="141"/>
      <c r="N166" s="106"/>
    </row>
    <row r="167" spans="1:14">
      <c r="A167" s="178"/>
      <c r="B167" s="179"/>
      <c r="C167" s="135"/>
      <c r="D167" s="135"/>
      <c r="E167" s="135"/>
      <c r="F167" s="135"/>
      <c r="G167" s="135"/>
      <c r="H167" s="112"/>
      <c r="I167" s="112"/>
      <c r="J167" s="110"/>
      <c r="K167" s="110"/>
      <c r="L167" s="112"/>
      <c r="M167" s="141"/>
      <c r="N167" s="106"/>
    </row>
    <row r="168" spans="1:14">
      <c r="A168" s="164"/>
      <c r="B168" s="179"/>
      <c r="C168" s="135"/>
      <c r="D168" s="135"/>
      <c r="E168" s="135"/>
      <c r="F168" s="135"/>
      <c r="G168" s="135"/>
      <c r="H168" s="112"/>
      <c r="I168" s="112"/>
      <c r="J168" s="110"/>
      <c r="K168" s="110"/>
      <c r="L168" s="112"/>
      <c r="M168" s="141"/>
      <c r="N168" s="106"/>
    </row>
    <row r="169" spans="1:14">
      <c r="A169" s="178"/>
      <c r="B169" s="179"/>
      <c r="C169" s="135"/>
      <c r="D169" s="135"/>
      <c r="E169" s="135"/>
      <c r="F169" s="135"/>
      <c r="G169" s="135"/>
      <c r="H169" s="112"/>
      <c r="I169" s="112"/>
      <c r="J169" s="110"/>
      <c r="K169" s="110"/>
      <c r="L169" s="112"/>
      <c r="M169" s="141"/>
      <c r="N169" s="106"/>
    </row>
    <row r="170" spans="1:14">
      <c r="A170" s="164"/>
      <c r="B170" s="179"/>
      <c r="C170" s="135"/>
      <c r="D170" s="135"/>
      <c r="E170" s="135"/>
      <c r="F170" s="135"/>
      <c r="G170" s="135"/>
      <c r="H170" s="112"/>
      <c r="I170" s="112"/>
      <c r="J170" s="110"/>
      <c r="K170" s="110"/>
      <c r="L170" s="112"/>
      <c r="M170" s="141"/>
      <c r="N170" s="106"/>
    </row>
    <row r="171" spans="1:14">
      <c r="A171" s="178"/>
      <c r="B171" s="179"/>
      <c r="C171" s="135"/>
      <c r="D171" s="135"/>
      <c r="E171" s="135"/>
      <c r="F171" s="135"/>
      <c r="G171" s="135"/>
      <c r="H171" s="112"/>
      <c r="I171" s="112"/>
      <c r="J171" s="110"/>
      <c r="K171" s="110"/>
      <c r="L171" s="112"/>
      <c r="M171" s="141"/>
      <c r="N171" s="106"/>
    </row>
    <row r="172" spans="1:14">
      <c r="A172" s="164"/>
      <c r="B172" s="179"/>
      <c r="C172" s="135"/>
      <c r="D172" s="135"/>
      <c r="E172" s="135"/>
      <c r="F172" s="135"/>
      <c r="G172" s="135"/>
      <c r="H172" s="112"/>
      <c r="I172" s="112"/>
      <c r="J172" s="110"/>
      <c r="K172" s="110"/>
      <c r="L172" s="112"/>
      <c r="M172" s="141"/>
      <c r="N172" s="106"/>
    </row>
    <row r="173" spans="1:14">
      <c r="A173" s="178"/>
      <c r="B173" s="179"/>
      <c r="C173" s="135"/>
      <c r="D173" s="135"/>
      <c r="E173" s="135"/>
      <c r="F173" s="135"/>
      <c r="G173" s="135"/>
      <c r="H173" s="112"/>
      <c r="I173" s="112"/>
      <c r="J173" s="110"/>
      <c r="K173" s="110"/>
      <c r="L173" s="112"/>
      <c r="M173" s="141"/>
      <c r="N173" s="106"/>
    </row>
    <row r="174" spans="1:14">
      <c r="A174" s="164"/>
      <c r="B174" s="179"/>
      <c r="C174" s="135"/>
      <c r="D174" s="135"/>
      <c r="E174" s="135"/>
      <c r="F174" s="135"/>
      <c r="G174" s="135"/>
      <c r="H174" s="112"/>
      <c r="I174" s="112"/>
      <c r="J174" s="110"/>
      <c r="K174" s="110"/>
      <c r="L174" s="112"/>
      <c r="M174" s="141"/>
      <c r="N174" s="106"/>
    </row>
    <row r="175" spans="1:14">
      <c r="A175" s="178"/>
      <c r="B175" s="179"/>
      <c r="C175" s="135"/>
      <c r="D175" s="135"/>
      <c r="E175" s="135"/>
      <c r="F175" s="135"/>
      <c r="G175" s="135"/>
      <c r="H175" s="112"/>
      <c r="I175" s="112"/>
      <c r="J175" s="110"/>
      <c r="K175" s="110"/>
      <c r="L175" s="112"/>
      <c r="M175" s="141"/>
      <c r="N175" s="106"/>
    </row>
    <row r="176" spans="1:14">
      <c r="A176" s="164"/>
      <c r="B176" s="179"/>
      <c r="C176" s="135"/>
      <c r="D176" s="135"/>
      <c r="E176" s="135"/>
      <c r="F176" s="135"/>
      <c r="G176" s="135"/>
      <c r="H176" s="112"/>
      <c r="I176" s="112"/>
      <c r="J176" s="110"/>
      <c r="K176" s="110"/>
      <c r="L176" s="112"/>
      <c r="M176" s="141"/>
      <c r="N176" s="106"/>
    </row>
    <row r="177" spans="1:14">
      <c r="A177" s="178"/>
      <c r="B177" s="179"/>
      <c r="C177" s="135"/>
      <c r="D177" s="135"/>
      <c r="E177" s="135"/>
      <c r="F177" s="135"/>
      <c r="G177" s="135"/>
      <c r="H177" s="112"/>
      <c r="I177" s="112"/>
      <c r="J177" s="110"/>
      <c r="K177" s="110"/>
      <c r="L177" s="112"/>
      <c r="M177" s="141"/>
      <c r="N177" s="106"/>
    </row>
    <row r="178" spans="1:14">
      <c r="A178" s="164"/>
      <c r="B178" s="179"/>
      <c r="C178" s="135"/>
      <c r="D178" s="135"/>
      <c r="E178" s="135"/>
      <c r="F178" s="135"/>
      <c r="G178" s="135"/>
      <c r="H178" s="112"/>
      <c r="I178" s="112"/>
      <c r="J178" s="110"/>
      <c r="K178" s="110"/>
      <c r="L178" s="112"/>
      <c r="M178" s="141"/>
      <c r="N178" s="106"/>
    </row>
    <row r="179" spans="1:14">
      <c r="A179" s="178"/>
      <c r="B179" s="179"/>
      <c r="C179" s="135"/>
      <c r="D179" s="135"/>
      <c r="E179" s="135"/>
      <c r="F179" s="135"/>
      <c r="G179" s="135"/>
      <c r="H179" s="112"/>
      <c r="I179" s="112"/>
      <c r="J179" s="110"/>
      <c r="K179" s="110"/>
      <c r="L179" s="112"/>
      <c r="M179" s="141"/>
      <c r="N179" s="106"/>
    </row>
    <row r="180" spans="1:14">
      <c r="A180" s="164"/>
      <c r="B180" s="179"/>
      <c r="C180" s="135"/>
      <c r="D180" s="135"/>
      <c r="E180" s="135"/>
      <c r="F180" s="135"/>
      <c r="G180" s="135"/>
      <c r="H180" s="112"/>
      <c r="I180" s="112"/>
      <c r="J180" s="110"/>
      <c r="K180" s="110"/>
      <c r="L180" s="112"/>
      <c r="M180" s="141"/>
      <c r="N180" s="106"/>
    </row>
    <row r="181" spans="1:14">
      <c r="A181" s="178"/>
      <c r="B181" s="179"/>
      <c r="C181" s="135"/>
      <c r="D181" s="135"/>
      <c r="E181" s="135"/>
      <c r="F181" s="135"/>
      <c r="G181" s="135"/>
      <c r="H181" s="112"/>
      <c r="I181" s="112"/>
      <c r="J181" s="110"/>
      <c r="K181" s="110"/>
      <c r="L181" s="112"/>
      <c r="M181" s="141"/>
      <c r="N181" s="106"/>
    </row>
    <row r="182" spans="1:14">
      <c r="A182" s="164"/>
      <c r="B182" s="179"/>
      <c r="C182" s="135"/>
      <c r="D182" s="135"/>
      <c r="E182" s="135"/>
      <c r="F182" s="135"/>
      <c r="G182" s="135"/>
      <c r="H182" s="112"/>
      <c r="I182" s="112"/>
      <c r="J182" s="110"/>
      <c r="K182" s="110"/>
      <c r="L182" s="112"/>
      <c r="M182" s="141"/>
      <c r="N182" s="106"/>
    </row>
    <row r="183" spans="1:14">
      <c r="A183" s="178"/>
      <c r="B183" s="179"/>
      <c r="C183" s="135"/>
      <c r="D183" s="135"/>
      <c r="E183" s="135"/>
      <c r="F183" s="135"/>
      <c r="G183" s="135"/>
      <c r="H183" s="112"/>
      <c r="I183" s="112"/>
      <c r="J183" s="110"/>
      <c r="K183" s="110"/>
      <c r="L183" s="112"/>
      <c r="M183" s="141"/>
      <c r="N183" s="106"/>
    </row>
    <row r="184" spans="1:14">
      <c r="A184" s="164"/>
      <c r="B184" s="179"/>
      <c r="C184" s="135"/>
      <c r="D184" s="135"/>
      <c r="E184" s="135"/>
      <c r="F184" s="135"/>
      <c r="G184" s="135"/>
      <c r="H184" s="112"/>
      <c r="I184" s="112"/>
      <c r="J184" s="110"/>
      <c r="K184" s="110"/>
      <c r="L184" s="112"/>
      <c r="M184" s="141"/>
      <c r="N184" s="106"/>
    </row>
    <row r="185" spans="1:14">
      <c r="A185" s="178"/>
      <c r="B185" s="179"/>
      <c r="C185" s="135"/>
      <c r="D185" s="135"/>
      <c r="E185" s="135"/>
      <c r="F185" s="135"/>
      <c r="G185" s="135"/>
      <c r="H185" s="112"/>
      <c r="I185" s="112"/>
      <c r="J185" s="110"/>
      <c r="K185" s="110"/>
      <c r="L185" s="112"/>
      <c r="M185" s="141"/>
      <c r="N185" s="106"/>
    </row>
    <row r="186" spans="1:14">
      <c r="A186" s="164"/>
      <c r="B186" s="179"/>
      <c r="C186" s="135"/>
      <c r="D186" s="135"/>
      <c r="E186" s="135"/>
      <c r="F186" s="135"/>
      <c r="G186" s="135"/>
      <c r="H186" s="112"/>
      <c r="I186" s="112"/>
      <c r="J186" s="110"/>
      <c r="K186" s="110"/>
      <c r="L186" s="112"/>
      <c r="M186" s="141"/>
      <c r="N186" s="106"/>
    </row>
    <row r="187" spans="1:14">
      <c r="A187" s="178"/>
      <c r="B187" s="179"/>
      <c r="C187" s="135"/>
      <c r="D187" s="135"/>
      <c r="E187" s="135"/>
      <c r="F187" s="135"/>
      <c r="G187" s="135"/>
      <c r="H187" s="112"/>
      <c r="I187" s="112"/>
      <c r="J187" s="110"/>
      <c r="K187" s="110"/>
      <c r="L187" s="112"/>
      <c r="M187" s="141"/>
      <c r="N187" s="106"/>
    </row>
    <row r="188" spans="1:14">
      <c r="A188" s="164"/>
      <c r="B188" s="179"/>
      <c r="C188" s="135"/>
      <c r="D188" s="135"/>
      <c r="E188" s="135"/>
      <c r="F188" s="135"/>
      <c r="G188" s="135"/>
      <c r="H188" s="112"/>
      <c r="I188" s="112"/>
      <c r="J188" s="110"/>
      <c r="K188" s="110"/>
      <c r="L188" s="112"/>
      <c r="M188" s="141"/>
      <c r="N188" s="106"/>
    </row>
    <row r="189" spans="1:14">
      <c r="A189" s="178"/>
      <c r="B189" s="179"/>
      <c r="C189" s="135"/>
      <c r="D189" s="135"/>
      <c r="E189" s="135"/>
      <c r="F189" s="135"/>
      <c r="G189" s="135"/>
      <c r="H189" s="112"/>
      <c r="I189" s="112"/>
      <c r="J189" s="110"/>
      <c r="K189" s="110"/>
      <c r="L189" s="112"/>
      <c r="M189" s="141"/>
      <c r="N189" s="106"/>
    </row>
    <row r="190" spans="1:14">
      <c r="A190" s="164"/>
      <c r="B190" s="179"/>
      <c r="C190" s="135"/>
      <c r="D190" s="135"/>
      <c r="E190" s="135"/>
      <c r="F190" s="135"/>
      <c r="G190" s="135"/>
      <c r="H190" s="112"/>
      <c r="I190" s="112"/>
      <c r="J190" s="110"/>
      <c r="K190" s="110"/>
      <c r="L190" s="112"/>
      <c r="M190" s="141"/>
      <c r="N190" s="106"/>
    </row>
    <row r="191" spans="1:14">
      <c r="A191" s="178"/>
      <c r="B191" s="179"/>
      <c r="C191" s="135"/>
      <c r="D191" s="135"/>
      <c r="E191" s="135"/>
      <c r="F191" s="135"/>
      <c r="G191" s="135"/>
      <c r="H191" s="112"/>
      <c r="I191" s="112"/>
      <c r="J191" s="110"/>
      <c r="K191" s="110"/>
      <c r="L191" s="112"/>
      <c r="M191" s="141"/>
      <c r="N191" s="106"/>
    </row>
    <row r="192" spans="1:14">
      <c r="A192" s="164"/>
      <c r="B192" s="179"/>
      <c r="C192" s="135"/>
      <c r="D192" s="135"/>
      <c r="E192" s="135"/>
      <c r="F192" s="135"/>
      <c r="G192" s="135"/>
      <c r="H192" s="112"/>
      <c r="I192" s="112"/>
      <c r="J192" s="110"/>
      <c r="K192" s="110"/>
      <c r="L192" s="112"/>
      <c r="M192" s="141"/>
      <c r="N192" s="106"/>
    </row>
    <row r="193" spans="1:14">
      <c r="A193" s="178"/>
      <c r="B193" s="179"/>
      <c r="C193" s="135"/>
      <c r="D193" s="135"/>
      <c r="E193" s="135"/>
      <c r="F193" s="135"/>
      <c r="G193" s="135"/>
      <c r="H193" s="112"/>
      <c r="I193" s="112"/>
      <c r="J193" s="110"/>
      <c r="K193" s="110"/>
      <c r="L193" s="112"/>
      <c r="M193" s="141"/>
      <c r="N193" s="106"/>
    </row>
    <row r="194" spans="1:14">
      <c r="A194" s="164"/>
      <c r="B194" s="179"/>
      <c r="C194" s="135"/>
      <c r="D194" s="135"/>
      <c r="E194" s="135"/>
      <c r="F194" s="135"/>
      <c r="G194" s="135"/>
      <c r="H194" s="112"/>
      <c r="I194" s="112"/>
      <c r="J194" s="110"/>
      <c r="K194" s="110"/>
      <c r="L194" s="112"/>
      <c r="M194" s="141"/>
      <c r="N194" s="106"/>
    </row>
    <row r="195" spans="1:14">
      <c r="A195" s="178"/>
      <c r="B195" s="179"/>
      <c r="C195" s="135"/>
      <c r="D195" s="135"/>
      <c r="E195" s="135"/>
      <c r="F195" s="135"/>
      <c r="G195" s="135"/>
      <c r="H195" s="112"/>
      <c r="I195" s="112"/>
      <c r="J195" s="110"/>
      <c r="K195" s="110"/>
      <c r="L195" s="112"/>
      <c r="M195" s="141"/>
      <c r="N195" s="106"/>
    </row>
    <row r="196" spans="1:14">
      <c r="A196" s="164"/>
      <c r="B196" s="179"/>
      <c r="C196" s="135"/>
      <c r="D196" s="135"/>
      <c r="E196" s="135"/>
      <c r="F196" s="135"/>
      <c r="G196" s="135"/>
      <c r="H196" s="112"/>
      <c r="I196" s="112"/>
      <c r="J196" s="110"/>
      <c r="K196" s="110"/>
      <c r="L196" s="112"/>
      <c r="M196" s="141"/>
      <c r="N196" s="106"/>
    </row>
    <row r="197" spans="1:14">
      <c r="A197" s="178"/>
      <c r="B197" s="179"/>
      <c r="C197" s="135"/>
      <c r="D197" s="135"/>
      <c r="E197" s="135"/>
      <c r="F197" s="135"/>
      <c r="G197" s="135"/>
      <c r="H197" s="112"/>
      <c r="I197" s="112"/>
      <c r="J197" s="110"/>
      <c r="K197" s="110"/>
      <c r="L197" s="112"/>
      <c r="M197" s="141"/>
      <c r="N197" s="106"/>
    </row>
    <row r="198" spans="1:14">
      <c r="A198" s="164"/>
      <c r="B198" s="179"/>
      <c r="C198" s="135"/>
      <c r="D198" s="135"/>
      <c r="E198" s="135"/>
      <c r="F198" s="135"/>
      <c r="G198" s="135"/>
      <c r="H198" s="112"/>
      <c r="I198" s="112"/>
      <c r="J198" s="110"/>
      <c r="K198" s="110"/>
      <c r="L198" s="112"/>
      <c r="M198" s="141"/>
      <c r="N198" s="106"/>
    </row>
    <row r="199" spans="1:14">
      <c r="A199" s="178"/>
      <c r="B199" s="179"/>
      <c r="C199" s="135"/>
      <c r="D199" s="135"/>
      <c r="E199" s="135"/>
      <c r="F199" s="135"/>
      <c r="G199" s="135"/>
      <c r="H199" s="112"/>
      <c r="I199" s="112"/>
      <c r="J199" s="110"/>
      <c r="K199" s="110"/>
      <c r="L199" s="112"/>
      <c r="M199" s="141"/>
      <c r="N199" s="106"/>
    </row>
    <row r="200" spans="1:14">
      <c r="A200" s="164"/>
      <c r="B200" s="179"/>
      <c r="C200" s="135"/>
      <c r="D200" s="135"/>
      <c r="E200" s="135"/>
      <c r="F200" s="135"/>
      <c r="G200" s="135"/>
      <c r="H200" s="112"/>
      <c r="I200" s="112"/>
      <c r="J200" s="110"/>
      <c r="K200" s="110"/>
      <c r="L200" s="112"/>
      <c r="M200" s="141"/>
      <c r="N200" s="106"/>
    </row>
    <row r="201" spans="1:14">
      <c r="A201" s="178"/>
      <c r="B201" s="179"/>
      <c r="C201" s="135"/>
      <c r="D201" s="135"/>
      <c r="E201" s="135"/>
      <c r="F201" s="135"/>
      <c r="G201" s="135"/>
      <c r="H201" s="112"/>
      <c r="I201" s="112"/>
      <c r="J201" s="110"/>
      <c r="K201" s="110"/>
      <c r="L201" s="112"/>
      <c r="M201" s="141"/>
      <c r="N201" s="106"/>
    </row>
    <row r="202" spans="1:14">
      <c r="A202" s="164"/>
      <c r="B202" s="179"/>
      <c r="C202" s="135"/>
      <c r="D202" s="135"/>
      <c r="E202" s="135"/>
      <c r="F202" s="135"/>
      <c r="G202" s="135"/>
      <c r="H202" s="112"/>
      <c r="I202" s="112"/>
      <c r="J202" s="110"/>
      <c r="K202" s="110"/>
      <c r="L202" s="112"/>
      <c r="M202" s="141"/>
      <c r="N202" s="106"/>
    </row>
    <row r="203" spans="1:14">
      <c r="A203" s="178"/>
      <c r="B203" s="179"/>
      <c r="C203" s="135"/>
      <c r="D203" s="135"/>
      <c r="E203" s="135"/>
      <c r="F203" s="135"/>
      <c r="G203" s="135"/>
      <c r="H203" s="112"/>
      <c r="I203" s="112"/>
      <c r="J203" s="110"/>
      <c r="K203" s="110"/>
      <c r="L203" s="112"/>
      <c r="M203" s="141"/>
      <c r="N203" s="106"/>
    </row>
    <row r="204" spans="1:14">
      <c r="A204" s="164"/>
      <c r="B204" s="179"/>
      <c r="C204" s="135"/>
      <c r="D204" s="135"/>
      <c r="E204" s="135"/>
      <c r="F204" s="135"/>
      <c r="G204" s="135"/>
      <c r="H204" s="112"/>
      <c r="I204" s="112"/>
      <c r="J204" s="110"/>
      <c r="K204" s="110"/>
      <c r="L204" s="112"/>
      <c r="M204" s="141"/>
      <c r="N204" s="106"/>
    </row>
    <row r="205" spans="1:14">
      <c r="A205" s="178"/>
      <c r="B205" s="179"/>
      <c r="C205" s="135"/>
      <c r="D205" s="135"/>
      <c r="E205" s="135"/>
      <c r="F205" s="135"/>
      <c r="G205" s="135"/>
      <c r="H205" s="112"/>
      <c r="I205" s="112"/>
      <c r="J205" s="110"/>
      <c r="K205" s="110"/>
      <c r="L205" s="112"/>
      <c r="M205" s="141"/>
      <c r="N205" s="106"/>
    </row>
    <row r="206" spans="1:14">
      <c r="A206" s="164"/>
      <c r="B206" s="179"/>
      <c r="C206" s="135"/>
      <c r="D206" s="135"/>
      <c r="E206" s="135"/>
      <c r="F206" s="135"/>
      <c r="G206" s="135"/>
      <c r="H206" s="112"/>
      <c r="I206" s="112"/>
      <c r="J206" s="110"/>
      <c r="K206" s="110"/>
      <c r="L206" s="112"/>
      <c r="M206" s="141"/>
      <c r="N206" s="106"/>
    </row>
    <row r="207" spans="1:14">
      <c r="A207" s="178"/>
      <c r="B207" s="179"/>
      <c r="C207" s="135"/>
      <c r="D207" s="135"/>
      <c r="E207" s="135"/>
      <c r="F207" s="135"/>
      <c r="G207" s="135"/>
      <c r="H207" s="112"/>
      <c r="I207" s="112"/>
      <c r="J207" s="110"/>
      <c r="K207" s="110"/>
      <c r="L207" s="112"/>
      <c r="M207" s="141"/>
      <c r="N207" s="106"/>
    </row>
    <row r="208" spans="1:14">
      <c r="A208" s="164"/>
      <c r="B208" s="179"/>
      <c r="C208" s="135"/>
      <c r="D208" s="135"/>
      <c r="E208" s="135"/>
      <c r="F208" s="135"/>
      <c r="G208" s="135"/>
      <c r="H208" s="112"/>
      <c r="I208" s="112"/>
      <c r="J208" s="110"/>
      <c r="K208" s="110"/>
      <c r="L208" s="112"/>
      <c r="M208" s="141"/>
      <c r="N208" s="106"/>
    </row>
    <row r="209" spans="1:14">
      <c r="A209" s="178"/>
      <c r="B209" s="179"/>
      <c r="C209" s="135"/>
      <c r="D209" s="135"/>
      <c r="E209" s="135"/>
      <c r="F209" s="135"/>
      <c r="G209" s="135"/>
      <c r="H209" s="112"/>
      <c r="I209" s="112"/>
      <c r="J209" s="110"/>
      <c r="K209" s="110"/>
      <c r="L209" s="112"/>
      <c r="M209" s="141"/>
      <c r="N209" s="106"/>
    </row>
    <row r="210" spans="1:14">
      <c r="A210" s="164"/>
      <c r="B210" s="179"/>
      <c r="C210" s="135"/>
      <c r="D210" s="135"/>
      <c r="E210" s="135"/>
      <c r="F210" s="135"/>
      <c r="G210" s="135"/>
      <c r="H210" s="112"/>
      <c r="I210" s="112"/>
      <c r="J210" s="110"/>
      <c r="K210" s="110"/>
      <c r="L210" s="112"/>
      <c r="M210" s="141"/>
      <c r="N210" s="106"/>
    </row>
    <row r="211" spans="1:14">
      <c r="A211" s="178"/>
      <c r="B211" s="179"/>
      <c r="C211" s="135"/>
      <c r="D211" s="135"/>
      <c r="E211" s="135"/>
      <c r="F211" s="135"/>
      <c r="G211" s="135"/>
      <c r="H211" s="112"/>
      <c r="I211" s="112"/>
      <c r="J211" s="110"/>
      <c r="K211" s="110"/>
      <c r="L211" s="112"/>
      <c r="M211" s="141"/>
      <c r="N211" s="106"/>
    </row>
    <row r="212" spans="1:14">
      <c r="A212" s="164"/>
      <c r="B212" s="179"/>
      <c r="C212" s="135"/>
      <c r="D212" s="135"/>
      <c r="E212" s="135"/>
      <c r="F212" s="135"/>
      <c r="G212" s="135"/>
      <c r="H212" s="112"/>
      <c r="I212" s="112"/>
      <c r="J212" s="110"/>
      <c r="K212" s="110"/>
      <c r="L212" s="112"/>
      <c r="M212" s="141"/>
      <c r="N212" s="106"/>
    </row>
    <row r="213" spans="1:14">
      <c r="A213" s="178"/>
      <c r="B213" s="179"/>
      <c r="C213" s="135"/>
      <c r="D213" s="135"/>
      <c r="E213" s="135"/>
      <c r="F213" s="135"/>
      <c r="G213" s="135"/>
      <c r="H213" s="112"/>
      <c r="I213" s="112"/>
      <c r="J213" s="110"/>
      <c r="K213" s="110"/>
      <c r="L213" s="112"/>
      <c r="M213" s="141"/>
      <c r="N213" s="106"/>
    </row>
    <row r="214" spans="1:14">
      <c r="A214" s="164"/>
      <c r="B214" s="179"/>
      <c r="C214" s="135"/>
      <c r="D214" s="135"/>
      <c r="E214" s="135"/>
      <c r="F214" s="135"/>
      <c r="G214" s="135"/>
      <c r="H214" s="112"/>
      <c r="I214" s="112"/>
      <c r="J214" s="110"/>
      <c r="K214" s="110"/>
      <c r="L214" s="112"/>
      <c r="M214" s="141"/>
      <c r="N214" s="106"/>
    </row>
    <row r="215" spans="1:14">
      <c r="A215" s="178"/>
      <c r="B215" s="179"/>
      <c r="C215" s="135"/>
      <c r="D215" s="135"/>
      <c r="E215" s="135"/>
      <c r="F215" s="135"/>
      <c r="G215" s="135"/>
      <c r="H215" s="112"/>
      <c r="I215" s="112"/>
      <c r="J215" s="110"/>
      <c r="K215" s="110"/>
      <c r="L215" s="112"/>
      <c r="M215" s="141"/>
      <c r="N215" s="106"/>
    </row>
    <row r="216" spans="1:14">
      <c r="A216" s="164"/>
      <c r="B216" s="179"/>
      <c r="C216" s="135"/>
      <c r="D216" s="135"/>
      <c r="E216" s="135"/>
      <c r="F216" s="135"/>
      <c r="G216" s="135"/>
      <c r="H216" s="112"/>
      <c r="I216" s="112"/>
      <c r="J216" s="110"/>
      <c r="K216" s="110"/>
      <c r="L216" s="112"/>
      <c r="M216" s="141"/>
      <c r="N216" s="106"/>
    </row>
    <row r="217" spans="1:14">
      <c r="A217" s="178"/>
      <c r="B217" s="179"/>
      <c r="C217" s="135"/>
      <c r="D217" s="135"/>
      <c r="E217" s="135"/>
      <c r="F217" s="135"/>
      <c r="G217" s="135"/>
      <c r="H217" s="112"/>
      <c r="I217" s="112"/>
      <c r="J217" s="110"/>
      <c r="K217" s="110"/>
      <c r="L217" s="112"/>
      <c r="M217" s="141"/>
      <c r="N217" s="106"/>
    </row>
    <row r="218" spans="1:14">
      <c r="A218" s="164"/>
      <c r="B218" s="179"/>
      <c r="C218" s="135"/>
      <c r="D218" s="135"/>
      <c r="E218" s="135"/>
      <c r="F218" s="135"/>
      <c r="G218" s="135"/>
      <c r="H218" s="112"/>
      <c r="I218" s="112"/>
      <c r="J218" s="110"/>
      <c r="K218" s="110"/>
      <c r="L218" s="112"/>
      <c r="M218" s="141"/>
      <c r="N218" s="106"/>
    </row>
    <row r="219" spans="1:14">
      <c r="A219" s="178"/>
      <c r="B219" s="179"/>
      <c r="C219" s="135"/>
      <c r="D219" s="135"/>
      <c r="E219" s="135"/>
      <c r="F219" s="135"/>
      <c r="G219" s="135"/>
      <c r="H219" s="112"/>
      <c r="I219" s="112"/>
      <c r="J219" s="110"/>
      <c r="K219" s="110"/>
      <c r="L219" s="112"/>
      <c r="M219" s="141"/>
      <c r="N219" s="106"/>
    </row>
    <row r="220" spans="1:14">
      <c r="A220" s="164"/>
      <c r="B220" s="179"/>
      <c r="C220" s="135"/>
      <c r="D220" s="135"/>
      <c r="E220" s="135"/>
      <c r="F220" s="135"/>
      <c r="G220" s="135"/>
      <c r="H220" s="112"/>
      <c r="I220" s="112"/>
      <c r="J220" s="110"/>
      <c r="K220" s="110"/>
      <c r="L220" s="112"/>
      <c r="M220" s="141"/>
      <c r="N220" s="106"/>
    </row>
    <row r="221" spans="1:14">
      <c r="A221" s="178"/>
      <c r="B221" s="179"/>
      <c r="C221" s="135"/>
      <c r="D221" s="135"/>
      <c r="E221" s="135"/>
      <c r="F221" s="135"/>
      <c r="G221" s="135"/>
      <c r="H221" s="112"/>
      <c r="I221" s="112"/>
      <c r="J221" s="110"/>
      <c r="K221" s="110"/>
      <c r="L221" s="112"/>
      <c r="M221" s="141"/>
      <c r="N221" s="106"/>
    </row>
    <row r="222" spans="1:14" ht="14.4" thickBot="1">
      <c r="A222" s="164"/>
      <c r="B222" s="180"/>
      <c r="C222" s="136"/>
      <c r="D222" s="136"/>
      <c r="E222" s="136"/>
      <c r="F222" s="136"/>
      <c r="G222" s="136"/>
      <c r="H222" s="115"/>
      <c r="I222" s="115"/>
      <c r="J222" s="114"/>
      <c r="K222" s="114"/>
      <c r="L222" s="115"/>
      <c r="M222" s="142"/>
      <c r="N222" s="106"/>
    </row>
    <row r="237" spans="1:16" ht="14.4" thickBot="1"/>
    <row r="238" spans="1:16">
      <c r="P238" s="130" t="s">
        <v>353</v>
      </c>
    </row>
    <row r="239" spans="1:16" ht="14.4" thickBot="1">
      <c r="P239" s="112" t="s">
        <v>217</v>
      </c>
    </row>
    <row r="240" spans="1:16">
      <c r="A240" s="128"/>
      <c r="B240" s="126"/>
      <c r="C240" s="146"/>
      <c r="D240" s="146" t="s">
        <v>400</v>
      </c>
      <c r="E240" s="146"/>
      <c r="F240" s="146"/>
      <c r="G240" s="146"/>
      <c r="H240" s="126"/>
      <c r="I240" s="126"/>
      <c r="J240" s="126"/>
      <c r="K240" s="126"/>
      <c r="L240" s="126"/>
      <c r="M240" s="147"/>
    </row>
    <row r="241" spans="1:14" ht="14.4" thickBot="1">
      <c r="A241" s="107" t="s">
        <v>348</v>
      </c>
      <c r="B241" s="104"/>
      <c r="C241" s="117" t="str">
        <f>Context!D26</f>
        <v xml:space="preserve">OFFICIAL - Sensitive - Education  Directorate </v>
      </c>
      <c r="D241" s="117"/>
      <c r="E241" s="133"/>
      <c r="F241" s="133" t="s">
        <v>143</v>
      </c>
      <c r="G241" s="117" t="str">
        <f>Context!J26</f>
        <v>XXXX School Excursion or Physical Activity</v>
      </c>
      <c r="H241" s="103"/>
      <c r="I241" s="103"/>
      <c r="J241" s="103"/>
      <c r="K241" s="103"/>
      <c r="L241" s="103"/>
      <c r="M241" s="139"/>
    </row>
    <row r="242" spans="1:14" ht="80.400000000000006">
      <c r="A242" s="176" t="s">
        <v>349</v>
      </c>
      <c r="B242" s="177" t="s">
        <v>350</v>
      </c>
      <c r="C242" s="138" t="s">
        <v>144</v>
      </c>
      <c r="D242" s="138" t="s">
        <v>351</v>
      </c>
      <c r="E242" s="138" t="s">
        <v>146</v>
      </c>
      <c r="F242" s="138" t="s">
        <v>147</v>
      </c>
      <c r="G242" s="138" t="s">
        <v>352</v>
      </c>
      <c r="H242" s="108" t="s">
        <v>53</v>
      </c>
      <c r="I242" s="108" t="s">
        <v>65</v>
      </c>
      <c r="J242" s="108" t="s">
        <v>353</v>
      </c>
      <c r="K242" s="108" t="s">
        <v>354</v>
      </c>
      <c r="L242" s="108" t="s">
        <v>355</v>
      </c>
      <c r="M242" s="129" t="s">
        <v>82</v>
      </c>
      <c r="N242" s="105" t="s">
        <v>356</v>
      </c>
    </row>
    <row r="243" spans="1:14" ht="170.4">
      <c r="A243" s="178">
        <v>2</v>
      </c>
      <c r="B243" s="179" t="s">
        <v>366</v>
      </c>
      <c r="C243" s="135" t="s">
        <v>367</v>
      </c>
      <c r="D243" s="135" t="s">
        <v>368</v>
      </c>
      <c r="E243" s="135" t="s">
        <v>369</v>
      </c>
      <c r="F243" s="135"/>
      <c r="G243" s="135" t="s">
        <v>370</v>
      </c>
      <c r="H243" s="112">
        <v>4</v>
      </c>
      <c r="I243" s="112">
        <v>4</v>
      </c>
      <c r="J243" s="110" t="s">
        <v>217</v>
      </c>
      <c r="K243" s="110" t="s">
        <v>339</v>
      </c>
      <c r="L243" s="112" t="s">
        <v>335</v>
      </c>
      <c r="M243" s="141"/>
      <c r="N243" s="106">
        <v>19</v>
      </c>
    </row>
    <row r="244" spans="1:14" ht="165.6">
      <c r="A244" s="164">
        <v>1</v>
      </c>
      <c r="B244" s="179" t="s">
        <v>186</v>
      </c>
      <c r="C244" s="135" t="s">
        <v>371</v>
      </c>
      <c r="D244" s="135" t="s">
        <v>372</v>
      </c>
      <c r="E244" s="135" t="s">
        <v>373</v>
      </c>
      <c r="F244" s="135"/>
      <c r="G244" s="135" t="s">
        <v>374</v>
      </c>
      <c r="H244" s="112">
        <v>4</v>
      </c>
      <c r="I244" s="112">
        <v>3</v>
      </c>
      <c r="J244" s="110" t="s">
        <v>217</v>
      </c>
      <c r="K244" s="110" t="s">
        <v>339</v>
      </c>
      <c r="L244" s="112" t="s">
        <v>335</v>
      </c>
      <c r="M244" s="141"/>
      <c r="N244" s="106">
        <v>18</v>
      </c>
    </row>
    <row r="245" spans="1:14" ht="138">
      <c r="A245" s="178">
        <v>4</v>
      </c>
      <c r="B245" s="179" t="s">
        <v>317</v>
      </c>
      <c r="C245" s="135" t="s">
        <v>375</v>
      </c>
      <c r="D245" s="135" t="s">
        <v>376</v>
      </c>
      <c r="E245" s="135" t="s">
        <v>377</v>
      </c>
      <c r="F245" s="135"/>
      <c r="G245" s="135" t="s">
        <v>378</v>
      </c>
      <c r="H245" s="112">
        <v>4</v>
      </c>
      <c r="I245" s="112">
        <v>3</v>
      </c>
      <c r="J245" s="110" t="s">
        <v>217</v>
      </c>
      <c r="K245" s="110" t="s">
        <v>339</v>
      </c>
      <c r="L245" s="112" t="s">
        <v>155</v>
      </c>
      <c r="M245" s="141"/>
      <c r="N245" s="106">
        <v>18</v>
      </c>
    </row>
    <row r="246" spans="1:14" ht="170.4">
      <c r="A246" s="164">
        <v>7</v>
      </c>
      <c r="B246" s="179" t="s">
        <v>366</v>
      </c>
      <c r="C246" s="135" t="s">
        <v>379</v>
      </c>
      <c r="D246" s="135" t="s">
        <v>380</v>
      </c>
      <c r="E246" s="135" t="s">
        <v>381</v>
      </c>
      <c r="F246" s="135"/>
      <c r="G246" s="135" t="s">
        <v>382</v>
      </c>
      <c r="H246" s="112">
        <v>4</v>
      </c>
      <c r="I246" s="112">
        <v>3</v>
      </c>
      <c r="J246" s="110" t="s">
        <v>217</v>
      </c>
      <c r="K246" s="110" t="s">
        <v>339</v>
      </c>
      <c r="L246" s="112" t="s">
        <v>335</v>
      </c>
      <c r="M246" s="141"/>
      <c r="N246" s="106">
        <v>18</v>
      </c>
    </row>
    <row r="247" spans="1:14" ht="170.4">
      <c r="A247" s="178">
        <v>3</v>
      </c>
      <c r="B247" s="179" t="s">
        <v>366</v>
      </c>
      <c r="C247" s="135" t="s">
        <v>383</v>
      </c>
      <c r="D247" s="135" t="s">
        <v>384</v>
      </c>
      <c r="E247" s="135" t="s">
        <v>385</v>
      </c>
      <c r="F247" s="135"/>
      <c r="G247" s="135" t="s">
        <v>386</v>
      </c>
      <c r="H247" s="112">
        <v>3</v>
      </c>
      <c r="I247" s="112">
        <v>5</v>
      </c>
      <c r="J247" s="110" t="s">
        <v>217</v>
      </c>
      <c r="K247" s="110" t="s">
        <v>339</v>
      </c>
      <c r="L247" s="112" t="s">
        <v>155</v>
      </c>
      <c r="M247" s="141"/>
      <c r="N247" s="106">
        <v>16</v>
      </c>
    </row>
    <row r="248" spans="1:14" ht="82.8">
      <c r="A248" s="164">
        <v>9</v>
      </c>
      <c r="B248" s="179" t="s">
        <v>357</v>
      </c>
      <c r="C248" s="135" t="s">
        <v>387</v>
      </c>
      <c r="D248" s="135" t="s">
        <v>388</v>
      </c>
      <c r="E248" s="135" t="s">
        <v>389</v>
      </c>
      <c r="F248" s="135"/>
      <c r="G248" s="135" t="s">
        <v>390</v>
      </c>
      <c r="H248" s="112">
        <v>3</v>
      </c>
      <c r="I248" s="112">
        <v>4</v>
      </c>
      <c r="J248" s="110" t="s">
        <v>217</v>
      </c>
      <c r="K248" s="110" t="s">
        <v>337</v>
      </c>
      <c r="L248" s="112" t="s">
        <v>335</v>
      </c>
      <c r="M248" s="141"/>
      <c r="N248" s="106">
        <v>15</v>
      </c>
    </row>
    <row r="249" spans="1:14">
      <c r="A249" s="178"/>
      <c r="B249" s="179"/>
      <c r="C249" s="135"/>
      <c r="D249" s="135"/>
      <c r="E249" s="135"/>
      <c r="F249" s="135"/>
      <c r="G249" s="135"/>
      <c r="H249" s="112"/>
      <c r="I249" s="112"/>
      <c r="J249" s="110"/>
      <c r="K249" s="110"/>
      <c r="L249" s="112"/>
      <c r="M249" s="141"/>
      <c r="N249" s="106"/>
    </row>
    <row r="250" spans="1:14">
      <c r="A250" s="164"/>
      <c r="B250" s="179"/>
      <c r="C250" s="135"/>
      <c r="D250" s="135"/>
      <c r="E250" s="135"/>
      <c r="F250" s="135"/>
      <c r="G250" s="135"/>
      <c r="H250" s="112"/>
      <c r="I250" s="112"/>
      <c r="J250" s="110"/>
      <c r="K250" s="110"/>
      <c r="L250" s="112"/>
      <c r="M250" s="141"/>
      <c r="N250" s="106"/>
    </row>
    <row r="251" spans="1:14">
      <c r="A251" s="178"/>
      <c r="B251" s="179"/>
      <c r="C251" s="135"/>
      <c r="D251" s="135"/>
      <c r="E251" s="135"/>
      <c r="F251" s="135"/>
      <c r="G251" s="135"/>
      <c r="H251" s="112"/>
      <c r="I251" s="112"/>
      <c r="J251" s="110"/>
      <c r="K251" s="110"/>
      <c r="L251" s="112"/>
      <c r="M251" s="141"/>
      <c r="N251" s="106"/>
    </row>
    <row r="252" spans="1:14">
      <c r="A252" s="164"/>
      <c r="B252" s="179"/>
      <c r="C252" s="135"/>
      <c r="D252" s="135"/>
      <c r="E252" s="135"/>
      <c r="F252" s="135"/>
      <c r="G252" s="135"/>
      <c r="H252" s="112"/>
      <c r="I252" s="112"/>
      <c r="J252" s="110"/>
      <c r="K252" s="110"/>
      <c r="L252" s="112"/>
      <c r="M252" s="141"/>
      <c r="N252" s="106"/>
    </row>
    <row r="253" spans="1:14">
      <c r="A253" s="178"/>
      <c r="B253" s="179"/>
      <c r="C253" s="135"/>
      <c r="D253" s="135"/>
      <c r="E253" s="135"/>
      <c r="F253" s="135"/>
      <c r="G253" s="135"/>
      <c r="H253" s="112"/>
      <c r="I253" s="112"/>
      <c r="J253" s="110"/>
      <c r="K253" s="110"/>
      <c r="L253" s="112"/>
      <c r="M253" s="141"/>
      <c r="N253" s="106"/>
    </row>
    <row r="254" spans="1:14">
      <c r="A254" s="164"/>
      <c r="B254" s="179"/>
      <c r="C254" s="135"/>
      <c r="D254" s="135"/>
      <c r="E254" s="135"/>
      <c r="F254" s="135"/>
      <c r="G254" s="135"/>
      <c r="H254" s="112"/>
      <c r="I254" s="112"/>
      <c r="J254" s="110"/>
      <c r="K254" s="110"/>
      <c r="L254" s="112"/>
      <c r="M254" s="141"/>
      <c r="N254" s="106"/>
    </row>
    <row r="255" spans="1:14">
      <c r="A255" s="178"/>
      <c r="B255" s="179"/>
      <c r="C255" s="135"/>
      <c r="D255" s="135"/>
      <c r="E255" s="135"/>
      <c r="F255" s="135"/>
      <c r="G255" s="135"/>
      <c r="H255" s="112"/>
      <c r="I255" s="112"/>
      <c r="J255" s="110"/>
      <c r="K255" s="110"/>
      <c r="L255" s="112"/>
      <c r="M255" s="141"/>
      <c r="N255" s="106"/>
    </row>
    <row r="256" spans="1:14">
      <c r="A256" s="164"/>
      <c r="B256" s="179"/>
      <c r="C256" s="135"/>
      <c r="D256" s="135"/>
      <c r="E256" s="135"/>
      <c r="F256" s="135"/>
      <c r="G256" s="135"/>
      <c r="H256" s="112"/>
      <c r="I256" s="112"/>
      <c r="J256" s="110"/>
      <c r="K256" s="110"/>
      <c r="L256" s="112"/>
      <c r="M256" s="141"/>
      <c r="N256" s="106"/>
    </row>
    <row r="257" spans="1:14">
      <c r="A257" s="178"/>
      <c r="B257" s="179"/>
      <c r="C257" s="135"/>
      <c r="D257" s="135"/>
      <c r="E257" s="135"/>
      <c r="F257" s="135"/>
      <c r="G257" s="135"/>
      <c r="H257" s="112"/>
      <c r="I257" s="112"/>
      <c r="J257" s="110"/>
      <c r="K257" s="110"/>
      <c r="L257" s="112"/>
      <c r="M257" s="141"/>
      <c r="N257" s="106"/>
    </row>
    <row r="258" spans="1:14">
      <c r="A258" s="164"/>
      <c r="B258" s="179"/>
      <c r="C258" s="135"/>
      <c r="D258" s="135"/>
      <c r="E258" s="135"/>
      <c r="F258" s="135"/>
      <c r="G258" s="135"/>
      <c r="H258" s="112"/>
      <c r="I258" s="112"/>
      <c r="J258" s="110"/>
      <c r="K258" s="110"/>
      <c r="L258" s="112"/>
      <c r="M258" s="141"/>
      <c r="N258" s="106"/>
    </row>
    <row r="259" spans="1:14">
      <c r="A259" s="178"/>
      <c r="B259" s="179"/>
      <c r="C259" s="135"/>
      <c r="D259" s="135"/>
      <c r="E259" s="135"/>
      <c r="F259" s="135"/>
      <c r="G259" s="135"/>
      <c r="H259" s="112"/>
      <c r="I259" s="112"/>
      <c r="J259" s="110"/>
      <c r="K259" s="110"/>
      <c r="L259" s="112"/>
      <c r="M259" s="141"/>
      <c r="N259" s="106"/>
    </row>
    <row r="260" spans="1:14">
      <c r="A260" s="164"/>
      <c r="B260" s="179"/>
      <c r="C260" s="135"/>
      <c r="D260" s="135"/>
      <c r="E260" s="135"/>
      <c r="F260" s="135"/>
      <c r="G260" s="135"/>
      <c r="H260" s="112"/>
      <c r="I260" s="112"/>
      <c r="J260" s="110"/>
      <c r="K260" s="110"/>
      <c r="L260" s="112"/>
      <c r="M260" s="141"/>
      <c r="N260" s="106"/>
    </row>
    <row r="261" spans="1:14">
      <c r="A261" s="178"/>
      <c r="B261" s="179"/>
      <c r="C261" s="135"/>
      <c r="D261" s="135"/>
      <c r="E261" s="135"/>
      <c r="F261" s="135"/>
      <c r="G261" s="135"/>
      <c r="H261" s="112"/>
      <c r="I261" s="112"/>
      <c r="J261" s="110"/>
      <c r="K261" s="110"/>
      <c r="L261" s="112"/>
      <c r="M261" s="141"/>
      <c r="N261" s="106"/>
    </row>
    <row r="262" spans="1:14">
      <c r="A262" s="164"/>
      <c r="B262" s="179"/>
      <c r="C262" s="135"/>
      <c r="D262" s="135"/>
      <c r="E262" s="135"/>
      <c r="F262" s="135"/>
      <c r="G262" s="135"/>
      <c r="H262" s="112"/>
      <c r="I262" s="112"/>
      <c r="J262" s="110"/>
      <c r="K262" s="110"/>
      <c r="L262" s="112"/>
      <c r="M262" s="141"/>
      <c r="N262" s="106"/>
    </row>
    <row r="263" spans="1:14">
      <c r="A263" s="178"/>
      <c r="B263" s="179"/>
      <c r="C263" s="135"/>
      <c r="D263" s="135"/>
      <c r="E263" s="135"/>
      <c r="F263" s="135"/>
      <c r="G263" s="135"/>
      <c r="H263" s="112"/>
      <c r="I263" s="112"/>
      <c r="J263" s="110"/>
      <c r="K263" s="110"/>
      <c r="L263" s="112"/>
      <c r="M263" s="141"/>
      <c r="N263" s="106"/>
    </row>
    <row r="264" spans="1:14">
      <c r="A264" s="164"/>
      <c r="B264" s="179"/>
      <c r="C264" s="135"/>
      <c r="D264" s="135"/>
      <c r="E264" s="135"/>
      <c r="F264" s="135"/>
      <c r="G264" s="135"/>
      <c r="H264" s="112"/>
      <c r="I264" s="112"/>
      <c r="J264" s="110"/>
      <c r="K264" s="110"/>
      <c r="L264" s="112"/>
      <c r="M264" s="141"/>
      <c r="N264" s="106"/>
    </row>
    <row r="265" spans="1:14">
      <c r="A265" s="178"/>
      <c r="B265" s="179"/>
      <c r="C265" s="135"/>
      <c r="D265" s="135"/>
      <c r="E265" s="135"/>
      <c r="F265" s="135"/>
      <c r="G265" s="135"/>
      <c r="H265" s="112"/>
      <c r="I265" s="112"/>
      <c r="J265" s="110"/>
      <c r="K265" s="110"/>
      <c r="L265" s="112"/>
      <c r="M265" s="141"/>
      <c r="N265" s="106"/>
    </row>
    <row r="266" spans="1:14">
      <c r="A266" s="164"/>
      <c r="B266" s="179"/>
      <c r="C266" s="135"/>
      <c r="D266" s="135"/>
      <c r="E266" s="135"/>
      <c r="F266" s="135"/>
      <c r="G266" s="135"/>
      <c r="H266" s="112"/>
      <c r="I266" s="112"/>
      <c r="J266" s="110"/>
      <c r="K266" s="110"/>
      <c r="L266" s="112"/>
      <c r="M266" s="141"/>
      <c r="N266" s="106"/>
    </row>
    <row r="267" spans="1:14">
      <c r="A267" s="178"/>
      <c r="B267" s="179"/>
      <c r="C267" s="135"/>
      <c r="D267" s="135"/>
      <c r="E267" s="135"/>
      <c r="F267" s="135"/>
      <c r="G267" s="135"/>
      <c r="H267" s="112"/>
      <c r="I267" s="112"/>
      <c r="J267" s="110"/>
      <c r="K267" s="110"/>
      <c r="L267" s="112"/>
      <c r="M267" s="141"/>
      <c r="N267" s="106"/>
    </row>
    <row r="268" spans="1:14">
      <c r="A268" s="164"/>
      <c r="B268" s="179"/>
      <c r="C268" s="135"/>
      <c r="D268" s="135"/>
      <c r="E268" s="135"/>
      <c r="F268" s="135"/>
      <c r="G268" s="135"/>
      <c r="H268" s="112"/>
      <c r="I268" s="112"/>
      <c r="J268" s="110"/>
      <c r="K268" s="110"/>
      <c r="L268" s="112"/>
      <c r="M268" s="141"/>
      <c r="N268" s="106"/>
    </row>
    <row r="269" spans="1:14">
      <c r="A269" s="178"/>
      <c r="B269" s="179"/>
      <c r="C269" s="135"/>
      <c r="D269" s="135"/>
      <c r="E269" s="135"/>
      <c r="F269" s="135"/>
      <c r="G269" s="135"/>
      <c r="H269" s="112"/>
      <c r="I269" s="112"/>
      <c r="J269" s="110"/>
      <c r="K269" s="110"/>
      <c r="L269" s="112"/>
      <c r="M269" s="141"/>
      <c r="N269" s="106"/>
    </row>
    <row r="270" spans="1:14">
      <c r="A270" s="164"/>
      <c r="B270" s="179"/>
      <c r="C270" s="135"/>
      <c r="D270" s="135"/>
      <c r="E270" s="135"/>
      <c r="F270" s="135"/>
      <c r="G270" s="135"/>
      <c r="H270" s="112"/>
      <c r="I270" s="112"/>
      <c r="J270" s="110"/>
      <c r="K270" s="110"/>
      <c r="L270" s="112"/>
      <c r="M270" s="141"/>
      <c r="N270" s="106"/>
    </row>
    <row r="271" spans="1:14">
      <c r="A271" s="178"/>
      <c r="B271" s="179"/>
      <c r="C271" s="135"/>
      <c r="D271" s="135"/>
      <c r="E271" s="135"/>
      <c r="F271" s="135"/>
      <c r="G271" s="135"/>
      <c r="H271" s="112"/>
      <c r="I271" s="112"/>
      <c r="J271" s="110"/>
      <c r="K271" s="110"/>
      <c r="L271" s="112"/>
      <c r="M271" s="141"/>
      <c r="N271" s="106"/>
    </row>
    <row r="272" spans="1:14">
      <c r="A272" s="164"/>
      <c r="B272" s="179"/>
      <c r="C272" s="135"/>
      <c r="D272" s="135"/>
      <c r="E272" s="135"/>
      <c r="F272" s="135"/>
      <c r="G272" s="135"/>
      <c r="H272" s="112"/>
      <c r="I272" s="112"/>
      <c r="J272" s="110"/>
      <c r="K272" s="110"/>
      <c r="L272" s="112"/>
      <c r="M272" s="141"/>
      <c r="N272" s="106"/>
    </row>
    <row r="273" spans="1:14">
      <c r="A273" s="178"/>
      <c r="B273" s="179"/>
      <c r="C273" s="135"/>
      <c r="D273" s="135"/>
      <c r="E273" s="135"/>
      <c r="F273" s="135"/>
      <c r="G273" s="135"/>
      <c r="H273" s="112"/>
      <c r="I273" s="112"/>
      <c r="J273" s="110"/>
      <c r="K273" s="110"/>
      <c r="L273" s="112"/>
      <c r="M273" s="141"/>
      <c r="N273" s="106"/>
    </row>
    <row r="274" spans="1:14">
      <c r="A274" s="164"/>
      <c r="B274" s="179"/>
      <c r="C274" s="135"/>
      <c r="D274" s="135"/>
      <c r="E274" s="135"/>
      <c r="F274" s="135"/>
      <c r="G274" s="135"/>
      <c r="H274" s="112"/>
      <c r="I274" s="112"/>
      <c r="J274" s="110"/>
      <c r="K274" s="110"/>
      <c r="L274" s="112"/>
      <c r="M274" s="141"/>
      <c r="N274" s="106"/>
    </row>
    <row r="275" spans="1:14">
      <c r="A275" s="178"/>
      <c r="B275" s="179"/>
      <c r="C275" s="135"/>
      <c r="D275" s="135"/>
      <c r="E275" s="135"/>
      <c r="F275" s="135"/>
      <c r="G275" s="135"/>
      <c r="H275" s="112"/>
      <c r="I275" s="112"/>
      <c r="J275" s="110"/>
      <c r="K275" s="110"/>
      <c r="L275" s="112"/>
      <c r="M275" s="141"/>
      <c r="N275" s="106"/>
    </row>
    <row r="276" spans="1:14">
      <c r="A276" s="164"/>
      <c r="B276" s="179"/>
      <c r="C276" s="135"/>
      <c r="D276" s="135"/>
      <c r="E276" s="135"/>
      <c r="F276" s="135"/>
      <c r="G276" s="135"/>
      <c r="H276" s="112"/>
      <c r="I276" s="112"/>
      <c r="J276" s="110"/>
      <c r="K276" s="110"/>
      <c r="L276" s="112"/>
      <c r="M276" s="141"/>
      <c r="N276" s="106"/>
    </row>
    <row r="277" spans="1:14">
      <c r="A277" s="178"/>
      <c r="B277" s="179"/>
      <c r="C277" s="135"/>
      <c r="D277" s="135"/>
      <c r="E277" s="135"/>
      <c r="F277" s="135"/>
      <c r="G277" s="135"/>
      <c r="H277" s="112"/>
      <c r="I277" s="112"/>
      <c r="J277" s="110"/>
      <c r="K277" s="110"/>
      <c r="L277" s="112"/>
      <c r="M277" s="141"/>
      <c r="N277" s="106"/>
    </row>
    <row r="278" spans="1:14">
      <c r="A278" s="164"/>
      <c r="B278" s="179"/>
      <c r="C278" s="135"/>
      <c r="D278" s="135"/>
      <c r="E278" s="135"/>
      <c r="F278" s="135"/>
      <c r="G278" s="135"/>
      <c r="H278" s="112"/>
      <c r="I278" s="112"/>
      <c r="J278" s="110"/>
      <c r="K278" s="110"/>
      <c r="L278" s="112"/>
      <c r="M278" s="141"/>
      <c r="N278" s="106"/>
    </row>
    <row r="279" spans="1:14">
      <c r="A279" s="178"/>
      <c r="B279" s="179"/>
      <c r="C279" s="135"/>
      <c r="D279" s="135"/>
      <c r="E279" s="135"/>
      <c r="F279" s="135"/>
      <c r="G279" s="135"/>
      <c r="H279" s="112"/>
      <c r="I279" s="112"/>
      <c r="J279" s="110"/>
      <c r="K279" s="110"/>
      <c r="L279" s="112"/>
      <c r="M279" s="141"/>
      <c r="N279" s="106"/>
    </row>
    <row r="280" spans="1:14">
      <c r="A280" s="164"/>
      <c r="B280" s="179"/>
      <c r="C280" s="135"/>
      <c r="D280" s="135"/>
      <c r="E280" s="135"/>
      <c r="F280" s="135"/>
      <c r="G280" s="135"/>
      <c r="H280" s="112"/>
      <c r="I280" s="112"/>
      <c r="J280" s="110"/>
      <c r="K280" s="110"/>
      <c r="L280" s="112"/>
      <c r="M280" s="141"/>
      <c r="N280" s="106"/>
    </row>
    <row r="281" spans="1:14">
      <c r="A281" s="178"/>
      <c r="B281" s="179"/>
      <c r="C281" s="135"/>
      <c r="D281" s="135"/>
      <c r="E281" s="135"/>
      <c r="F281" s="135"/>
      <c r="G281" s="135"/>
      <c r="H281" s="112"/>
      <c r="I281" s="112"/>
      <c r="J281" s="110"/>
      <c r="K281" s="110"/>
      <c r="L281" s="112"/>
      <c r="M281" s="141"/>
      <c r="N281" s="106"/>
    </row>
    <row r="282" spans="1:14">
      <c r="A282" s="164"/>
      <c r="B282" s="179"/>
      <c r="C282" s="135"/>
      <c r="D282" s="135"/>
      <c r="E282" s="135"/>
      <c r="F282" s="135"/>
      <c r="G282" s="135"/>
      <c r="H282" s="112"/>
      <c r="I282" s="112"/>
      <c r="J282" s="110"/>
      <c r="K282" s="110"/>
      <c r="L282" s="112"/>
      <c r="M282" s="141"/>
      <c r="N282" s="106"/>
    </row>
    <row r="283" spans="1:14">
      <c r="A283" s="178"/>
      <c r="B283" s="179"/>
      <c r="C283" s="135"/>
      <c r="D283" s="135"/>
      <c r="E283" s="135"/>
      <c r="F283" s="135"/>
      <c r="G283" s="135"/>
      <c r="H283" s="112"/>
      <c r="I283" s="112"/>
      <c r="J283" s="110"/>
      <c r="K283" s="110"/>
      <c r="L283" s="112"/>
      <c r="M283" s="141"/>
      <c r="N283" s="106"/>
    </row>
    <row r="284" spans="1:14">
      <c r="A284" s="164"/>
      <c r="B284" s="179"/>
      <c r="C284" s="135"/>
      <c r="D284" s="135"/>
      <c r="E284" s="135"/>
      <c r="F284" s="135"/>
      <c r="G284" s="135"/>
      <c r="H284" s="112"/>
      <c r="I284" s="112"/>
      <c r="J284" s="110"/>
      <c r="K284" s="110"/>
      <c r="L284" s="112"/>
      <c r="M284" s="141"/>
      <c r="N284" s="106"/>
    </row>
    <row r="285" spans="1:14">
      <c r="A285" s="178"/>
      <c r="B285" s="179"/>
      <c r="C285" s="135"/>
      <c r="D285" s="135"/>
      <c r="E285" s="135"/>
      <c r="F285" s="135"/>
      <c r="G285" s="135"/>
      <c r="H285" s="112"/>
      <c r="I285" s="112"/>
      <c r="J285" s="110"/>
      <c r="K285" s="110"/>
      <c r="L285" s="112"/>
      <c r="M285" s="141"/>
      <c r="N285" s="106"/>
    </row>
    <row r="286" spans="1:14">
      <c r="A286" s="164"/>
      <c r="B286" s="179"/>
      <c r="C286" s="135"/>
      <c r="D286" s="135"/>
      <c r="E286" s="135"/>
      <c r="F286" s="135"/>
      <c r="G286" s="135"/>
      <c r="H286" s="112"/>
      <c r="I286" s="112"/>
      <c r="J286" s="110"/>
      <c r="K286" s="110"/>
      <c r="L286" s="112"/>
      <c r="M286" s="141"/>
      <c r="N286" s="106"/>
    </row>
    <row r="287" spans="1:14">
      <c r="A287" s="178"/>
      <c r="B287" s="179"/>
      <c r="C287" s="135"/>
      <c r="D287" s="135"/>
      <c r="E287" s="135"/>
      <c r="F287" s="135"/>
      <c r="G287" s="135"/>
      <c r="H287" s="112"/>
      <c r="I287" s="112"/>
      <c r="J287" s="110"/>
      <c r="K287" s="110"/>
      <c r="L287" s="112"/>
      <c r="M287" s="141"/>
      <c r="N287" s="106"/>
    </row>
    <row r="288" spans="1:14">
      <c r="A288" s="164"/>
      <c r="B288" s="179"/>
      <c r="C288" s="135"/>
      <c r="D288" s="135"/>
      <c r="E288" s="135"/>
      <c r="F288" s="135"/>
      <c r="G288" s="135"/>
      <c r="H288" s="112"/>
      <c r="I288" s="112"/>
      <c r="J288" s="110"/>
      <c r="K288" s="110"/>
      <c r="L288" s="112"/>
      <c r="M288" s="141"/>
      <c r="N288" s="106"/>
    </row>
    <row r="289" spans="1:14">
      <c r="A289" s="178"/>
      <c r="B289" s="179"/>
      <c r="C289" s="135"/>
      <c r="D289" s="135"/>
      <c r="E289" s="135"/>
      <c r="F289" s="135"/>
      <c r="G289" s="135"/>
      <c r="H289" s="112"/>
      <c r="I289" s="112"/>
      <c r="J289" s="110"/>
      <c r="K289" s="110"/>
      <c r="L289" s="112"/>
      <c r="M289" s="141"/>
      <c r="N289" s="106"/>
    </row>
    <row r="290" spans="1:14">
      <c r="A290" s="164"/>
      <c r="B290" s="179"/>
      <c r="C290" s="135"/>
      <c r="D290" s="135"/>
      <c r="E290" s="135"/>
      <c r="F290" s="135"/>
      <c r="G290" s="135"/>
      <c r="H290" s="112"/>
      <c r="I290" s="112"/>
      <c r="J290" s="110"/>
      <c r="K290" s="110"/>
      <c r="L290" s="112"/>
      <c r="M290" s="141"/>
      <c r="N290" s="106"/>
    </row>
    <row r="291" spans="1:14">
      <c r="A291" s="178"/>
      <c r="B291" s="179"/>
      <c r="C291" s="135"/>
      <c r="D291" s="135"/>
      <c r="E291" s="135"/>
      <c r="F291" s="135"/>
      <c r="G291" s="135"/>
      <c r="H291" s="112"/>
      <c r="I291" s="112"/>
      <c r="J291" s="110"/>
      <c r="K291" s="110"/>
      <c r="L291" s="112"/>
      <c r="M291" s="141"/>
      <c r="N291" s="106"/>
    </row>
    <row r="292" spans="1:14">
      <c r="A292" s="164"/>
      <c r="B292" s="179"/>
      <c r="C292" s="135"/>
      <c r="D292" s="135"/>
      <c r="E292" s="135"/>
      <c r="F292" s="135"/>
      <c r="G292" s="135"/>
      <c r="H292" s="112"/>
      <c r="I292" s="112"/>
      <c r="J292" s="110"/>
      <c r="K292" s="110"/>
      <c r="L292" s="112"/>
      <c r="M292" s="141"/>
      <c r="N292" s="106"/>
    </row>
    <row r="293" spans="1:14">
      <c r="A293" s="178"/>
      <c r="B293" s="179"/>
      <c r="C293" s="135"/>
      <c r="D293" s="135"/>
      <c r="E293" s="135"/>
      <c r="F293" s="135"/>
      <c r="G293" s="135"/>
      <c r="H293" s="112"/>
      <c r="I293" s="112"/>
      <c r="J293" s="110"/>
      <c r="K293" s="110"/>
      <c r="L293" s="112"/>
      <c r="M293" s="141"/>
      <c r="N293" s="106"/>
    </row>
    <row r="294" spans="1:14">
      <c r="A294" s="164"/>
      <c r="B294" s="179"/>
      <c r="C294" s="135"/>
      <c r="D294" s="135"/>
      <c r="E294" s="135"/>
      <c r="F294" s="135"/>
      <c r="G294" s="135"/>
      <c r="H294" s="112"/>
      <c r="I294" s="112"/>
      <c r="J294" s="110"/>
      <c r="K294" s="110"/>
      <c r="L294" s="112"/>
      <c r="M294" s="141"/>
      <c r="N294" s="106"/>
    </row>
    <row r="295" spans="1:14">
      <c r="A295" s="178"/>
      <c r="B295" s="179"/>
      <c r="C295" s="135"/>
      <c r="D295" s="135"/>
      <c r="E295" s="135"/>
      <c r="F295" s="135"/>
      <c r="G295" s="135"/>
      <c r="H295" s="112"/>
      <c r="I295" s="112"/>
      <c r="J295" s="110"/>
      <c r="K295" s="110"/>
      <c r="L295" s="112"/>
      <c r="M295" s="141"/>
      <c r="N295" s="106"/>
    </row>
    <row r="296" spans="1:14">
      <c r="A296" s="164"/>
      <c r="B296" s="179"/>
      <c r="C296" s="135"/>
      <c r="D296" s="135"/>
      <c r="E296" s="135"/>
      <c r="F296" s="135"/>
      <c r="G296" s="135"/>
      <c r="H296" s="112"/>
      <c r="I296" s="112"/>
      <c r="J296" s="110"/>
      <c r="K296" s="110"/>
      <c r="L296" s="112"/>
      <c r="M296" s="141"/>
      <c r="N296" s="106"/>
    </row>
    <row r="297" spans="1:14">
      <c r="A297" s="178"/>
      <c r="B297" s="179"/>
      <c r="C297" s="135"/>
      <c r="D297" s="135"/>
      <c r="E297" s="135"/>
      <c r="F297" s="135"/>
      <c r="G297" s="135"/>
      <c r="H297" s="112"/>
      <c r="I297" s="112"/>
      <c r="J297" s="110"/>
      <c r="K297" s="110"/>
      <c r="L297" s="112"/>
      <c r="M297" s="141"/>
      <c r="N297" s="106"/>
    </row>
    <row r="298" spans="1:14">
      <c r="A298" s="164"/>
      <c r="B298" s="179"/>
      <c r="C298" s="135"/>
      <c r="D298" s="135"/>
      <c r="E298" s="135"/>
      <c r="F298" s="135"/>
      <c r="G298" s="135"/>
      <c r="H298" s="112"/>
      <c r="I298" s="112"/>
      <c r="J298" s="110"/>
      <c r="K298" s="110"/>
      <c r="L298" s="112"/>
      <c r="M298" s="141"/>
      <c r="N298" s="106"/>
    </row>
    <row r="299" spans="1:14">
      <c r="A299" s="178"/>
      <c r="B299" s="179"/>
      <c r="C299" s="135"/>
      <c r="D299" s="135"/>
      <c r="E299" s="135"/>
      <c r="F299" s="135"/>
      <c r="G299" s="135"/>
      <c r="H299" s="112"/>
      <c r="I299" s="112"/>
      <c r="J299" s="110"/>
      <c r="K299" s="110"/>
      <c r="L299" s="112"/>
      <c r="M299" s="141"/>
      <c r="N299" s="106"/>
    </row>
    <row r="300" spans="1:14">
      <c r="A300" s="164"/>
      <c r="B300" s="179"/>
      <c r="C300" s="135"/>
      <c r="D300" s="135"/>
      <c r="E300" s="135"/>
      <c r="F300" s="135"/>
      <c r="G300" s="135"/>
      <c r="H300" s="112"/>
      <c r="I300" s="112"/>
      <c r="J300" s="110"/>
      <c r="K300" s="110"/>
      <c r="L300" s="112"/>
      <c r="M300" s="141"/>
      <c r="N300" s="106"/>
    </row>
    <row r="301" spans="1:14">
      <c r="A301" s="178"/>
      <c r="B301" s="179"/>
      <c r="C301" s="135"/>
      <c r="D301" s="135"/>
      <c r="E301" s="135"/>
      <c r="F301" s="135"/>
      <c r="G301" s="135"/>
      <c r="H301" s="112"/>
      <c r="I301" s="112"/>
      <c r="J301" s="110"/>
      <c r="K301" s="110"/>
      <c r="L301" s="112"/>
      <c r="M301" s="141"/>
      <c r="N301" s="106"/>
    </row>
    <row r="302" spans="1:14">
      <c r="A302" s="164"/>
      <c r="B302" s="179"/>
      <c r="C302" s="135"/>
      <c r="D302" s="135"/>
      <c r="E302" s="135"/>
      <c r="F302" s="135"/>
      <c r="G302" s="135"/>
      <c r="H302" s="112"/>
      <c r="I302" s="112"/>
      <c r="J302" s="110"/>
      <c r="K302" s="110"/>
      <c r="L302" s="112"/>
      <c r="M302" s="141"/>
      <c r="N302" s="106"/>
    </row>
    <row r="303" spans="1:14">
      <c r="A303" s="178"/>
      <c r="B303" s="179"/>
      <c r="C303" s="135"/>
      <c r="D303" s="135"/>
      <c r="E303" s="135"/>
      <c r="F303" s="135"/>
      <c r="G303" s="135"/>
      <c r="H303" s="112"/>
      <c r="I303" s="112"/>
      <c r="J303" s="110"/>
      <c r="K303" s="110"/>
      <c r="L303" s="112"/>
      <c r="M303" s="141"/>
      <c r="N303" s="106"/>
    </row>
    <row r="304" spans="1:14">
      <c r="A304" s="164"/>
      <c r="B304" s="179"/>
      <c r="C304" s="135"/>
      <c r="D304" s="135"/>
      <c r="E304" s="135"/>
      <c r="F304" s="135"/>
      <c r="G304" s="135"/>
      <c r="H304" s="112"/>
      <c r="I304" s="112"/>
      <c r="J304" s="110"/>
      <c r="K304" s="110"/>
      <c r="L304" s="112"/>
      <c r="M304" s="141"/>
      <c r="N304" s="106"/>
    </row>
    <row r="305" spans="1:14">
      <c r="A305" s="178"/>
      <c r="B305" s="179"/>
      <c r="C305" s="135"/>
      <c r="D305" s="135"/>
      <c r="E305" s="135"/>
      <c r="F305" s="135"/>
      <c r="G305" s="135"/>
      <c r="H305" s="112"/>
      <c r="I305" s="112"/>
      <c r="J305" s="110"/>
      <c r="K305" s="110"/>
      <c r="L305" s="112"/>
      <c r="M305" s="141"/>
      <c r="N305" s="106"/>
    </row>
    <row r="306" spans="1:14">
      <c r="A306" s="164"/>
      <c r="B306" s="179"/>
      <c r="C306" s="135"/>
      <c r="D306" s="135"/>
      <c r="E306" s="135"/>
      <c r="F306" s="135"/>
      <c r="G306" s="135"/>
      <c r="H306" s="112"/>
      <c r="I306" s="112"/>
      <c r="J306" s="110"/>
      <c r="K306" s="110"/>
      <c r="L306" s="112"/>
      <c r="M306" s="141"/>
      <c r="N306" s="106"/>
    </row>
    <row r="307" spans="1:14">
      <c r="A307" s="178"/>
      <c r="B307" s="179"/>
      <c r="C307" s="135"/>
      <c r="D307" s="135"/>
      <c r="E307" s="135"/>
      <c r="F307" s="135"/>
      <c r="G307" s="135"/>
      <c r="H307" s="112"/>
      <c r="I307" s="112"/>
      <c r="J307" s="110"/>
      <c r="K307" s="110"/>
      <c r="L307" s="112"/>
      <c r="M307" s="141"/>
      <c r="N307" s="106"/>
    </row>
    <row r="308" spans="1:14">
      <c r="A308" s="164"/>
      <c r="B308" s="179"/>
      <c r="C308" s="135"/>
      <c r="D308" s="135"/>
      <c r="E308" s="135"/>
      <c r="F308" s="135"/>
      <c r="G308" s="135"/>
      <c r="H308" s="112"/>
      <c r="I308" s="112"/>
      <c r="J308" s="110"/>
      <c r="K308" s="110"/>
      <c r="L308" s="112"/>
      <c r="M308" s="141"/>
      <c r="N308" s="106"/>
    </row>
    <row r="309" spans="1:14">
      <c r="A309" s="178"/>
      <c r="B309" s="179"/>
      <c r="C309" s="135"/>
      <c r="D309" s="135"/>
      <c r="E309" s="135"/>
      <c r="F309" s="135"/>
      <c r="G309" s="135"/>
      <c r="H309" s="112"/>
      <c r="I309" s="112"/>
      <c r="J309" s="110"/>
      <c r="K309" s="110"/>
      <c r="L309" s="112"/>
      <c r="M309" s="141"/>
      <c r="N309" s="106"/>
    </row>
    <row r="310" spans="1:14">
      <c r="A310" s="164"/>
      <c r="B310" s="179"/>
      <c r="C310" s="135"/>
      <c r="D310" s="135"/>
      <c r="E310" s="135"/>
      <c r="F310" s="135"/>
      <c r="G310" s="135"/>
      <c r="H310" s="112"/>
      <c r="I310" s="112"/>
      <c r="J310" s="110"/>
      <c r="K310" s="110"/>
      <c r="L310" s="112"/>
      <c r="M310" s="141"/>
      <c r="N310" s="106"/>
    </row>
    <row r="311" spans="1:14">
      <c r="A311" s="178"/>
      <c r="B311" s="179"/>
      <c r="C311" s="135"/>
      <c r="D311" s="135"/>
      <c r="E311" s="135"/>
      <c r="F311" s="135"/>
      <c r="G311" s="135"/>
      <c r="H311" s="112"/>
      <c r="I311" s="112"/>
      <c r="J311" s="110"/>
      <c r="K311" s="110"/>
      <c r="L311" s="112"/>
      <c r="M311" s="141"/>
      <c r="N311" s="106"/>
    </row>
    <row r="312" spans="1:14">
      <c r="A312" s="164"/>
      <c r="B312" s="179"/>
      <c r="C312" s="135"/>
      <c r="D312" s="135"/>
      <c r="E312" s="135"/>
      <c r="F312" s="135"/>
      <c r="G312" s="135"/>
      <c r="H312" s="112"/>
      <c r="I312" s="112"/>
      <c r="J312" s="110"/>
      <c r="K312" s="110"/>
      <c r="L312" s="112"/>
      <c r="M312" s="141"/>
      <c r="N312" s="106"/>
    </row>
    <row r="313" spans="1:14">
      <c r="A313" s="178"/>
      <c r="B313" s="179"/>
      <c r="C313" s="135"/>
      <c r="D313" s="135"/>
      <c r="E313" s="135"/>
      <c r="F313" s="135"/>
      <c r="G313" s="135"/>
      <c r="H313" s="112"/>
      <c r="I313" s="112"/>
      <c r="J313" s="110"/>
      <c r="K313" s="110"/>
      <c r="L313" s="112"/>
      <c r="M313" s="141"/>
      <c r="N313" s="106"/>
    </row>
    <row r="314" spans="1:14">
      <c r="A314" s="164"/>
      <c r="B314" s="179"/>
      <c r="C314" s="135"/>
      <c r="D314" s="135"/>
      <c r="E314" s="135"/>
      <c r="F314" s="135"/>
      <c r="G314" s="135"/>
      <c r="H314" s="112"/>
      <c r="I314" s="112"/>
      <c r="J314" s="110"/>
      <c r="K314" s="110"/>
      <c r="L314" s="112"/>
      <c r="M314" s="141"/>
      <c r="N314" s="106"/>
    </row>
    <row r="315" spans="1:14">
      <c r="A315" s="178"/>
      <c r="B315" s="179"/>
      <c r="C315" s="135"/>
      <c r="D315" s="135"/>
      <c r="E315" s="135"/>
      <c r="F315" s="135"/>
      <c r="G315" s="135"/>
      <c r="H315" s="112"/>
      <c r="I315" s="112"/>
      <c r="J315" s="110"/>
      <c r="K315" s="110"/>
      <c r="L315" s="112"/>
      <c r="M315" s="141"/>
      <c r="N315" s="106"/>
    </row>
    <row r="316" spans="1:14">
      <c r="A316" s="164"/>
      <c r="B316" s="179"/>
      <c r="C316" s="135"/>
      <c r="D316" s="135"/>
      <c r="E316" s="135"/>
      <c r="F316" s="135"/>
      <c r="G316" s="135"/>
      <c r="H316" s="112"/>
      <c r="I316" s="112"/>
      <c r="J316" s="110"/>
      <c r="K316" s="110"/>
      <c r="L316" s="112"/>
      <c r="M316" s="141"/>
      <c r="N316" s="106"/>
    </row>
    <row r="317" spans="1:14">
      <c r="A317" s="178"/>
      <c r="B317" s="179"/>
      <c r="C317" s="135"/>
      <c r="D317" s="135"/>
      <c r="E317" s="135"/>
      <c r="F317" s="135"/>
      <c r="G317" s="135"/>
      <c r="H317" s="112"/>
      <c r="I317" s="112"/>
      <c r="J317" s="110"/>
      <c r="K317" s="110"/>
      <c r="L317" s="112"/>
      <c r="M317" s="141"/>
      <c r="N317" s="106"/>
    </row>
    <row r="318" spans="1:14">
      <c r="A318" s="164"/>
      <c r="B318" s="179"/>
      <c r="C318" s="135"/>
      <c r="D318" s="135"/>
      <c r="E318" s="135"/>
      <c r="F318" s="135"/>
      <c r="G318" s="135"/>
      <c r="H318" s="112"/>
      <c r="I318" s="112"/>
      <c r="J318" s="110"/>
      <c r="K318" s="110"/>
      <c r="L318" s="112"/>
      <c r="M318" s="141"/>
      <c r="N318" s="106"/>
    </row>
    <row r="319" spans="1:14">
      <c r="A319" s="178"/>
      <c r="B319" s="179"/>
      <c r="C319" s="135"/>
      <c r="D319" s="135"/>
      <c r="E319" s="135"/>
      <c r="F319" s="135"/>
      <c r="G319" s="135"/>
      <c r="H319" s="112"/>
      <c r="I319" s="112"/>
      <c r="J319" s="110"/>
      <c r="K319" s="110"/>
      <c r="L319" s="112"/>
      <c r="M319" s="141"/>
      <c r="N319" s="106"/>
    </row>
    <row r="320" spans="1:14">
      <c r="A320" s="164"/>
      <c r="B320" s="179"/>
      <c r="C320" s="135"/>
      <c r="D320" s="135"/>
      <c r="E320" s="135"/>
      <c r="F320" s="135"/>
      <c r="G320" s="135"/>
      <c r="H320" s="112"/>
      <c r="I320" s="112"/>
      <c r="J320" s="110"/>
      <c r="K320" s="110"/>
      <c r="L320" s="112"/>
      <c r="M320" s="141"/>
      <c r="N320" s="106"/>
    </row>
    <row r="321" spans="1:14">
      <c r="A321" s="178"/>
      <c r="B321" s="179"/>
      <c r="C321" s="135"/>
      <c r="D321" s="135"/>
      <c r="E321" s="135"/>
      <c r="F321" s="135"/>
      <c r="G321" s="135"/>
      <c r="H321" s="112"/>
      <c r="I321" s="112"/>
      <c r="J321" s="110"/>
      <c r="K321" s="110"/>
      <c r="L321" s="112"/>
      <c r="M321" s="141"/>
      <c r="N321" s="106"/>
    </row>
    <row r="322" spans="1:14">
      <c r="A322" s="164"/>
      <c r="B322" s="179"/>
      <c r="C322" s="135"/>
      <c r="D322" s="135"/>
      <c r="E322" s="135"/>
      <c r="F322" s="135"/>
      <c r="G322" s="135"/>
      <c r="H322" s="112"/>
      <c r="I322" s="112"/>
      <c r="J322" s="110"/>
      <c r="K322" s="110"/>
      <c r="L322" s="112"/>
      <c r="M322" s="141"/>
      <c r="N322" s="106"/>
    </row>
    <row r="323" spans="1:14">
      <c r="A323" s="178"/>
      <c r="B323" s="179"/>
      <c r="C323" s="135"/>
      <c r="D323" s="135"/>
      <c r="E323" s="135"/>
      <c r="F323" s="135"/>
      <c r="G323" s="135"/>
      <c r="H323" s="112"/>
      <c r="I323" s="112"/>
      <c r="J323" s="110"/>
      <c r="K323" s="110"/>
      <c r="L323" s="112"/>
      <c r="M323" s="141"/>
      <c r="N323" s="106"/>
    </row>
    <row r="324" spans="1:14">
      <c r="A324" s="164"/>
      <c r="B324" s="179"/>
      <c r="C324" s="135"/>
      <c r="D324" s="135"/>
      <c r="E324" s="135"/>
      <c r="F324" s="135"/>
      <c r="G324" s="135"/>
      <c r="H324" s="112"/>
      <c r="I324" s="112"/>
      <c r="J324" s="110"/>
      <c r="K324" s="110"/>
      <c r="L324" s="112"/>
      <c r="M324" s="141"/>
      <c r="N324" s="106"/>
    </row>
    <row r="325" spans="1:14">
      <c r="A325" s="178"/>
      <c r="B325" s="179"/>
      <c r="C325" s="135"/>
      <c r="D325" s="135"/>
      <c r="E325" s="135"/>
      <c r="F325" s="135"/>
      <c r="G325" s="135"/>
      <c r="H325" s="112"/>
      <c r="I325" s="112"/>
      <c r="J325" s="110"/>
      <c r="K325" s="110"/>
      <c r="L325" s="112"/>
      <c r="M325" s="141"/>
      <c r="N325" s="106"/>
    </row>
    <row r="326" spans="1:14">
      <c r="A326" s="164"/>
      <c r="B326" s="179"/>
      <c r="C326" s="135"/>
      <c r="D326" s="135"/>
      <c r="E326" s="135"/>
      <c r="F326" s="135"/>
      <c r="G326" s="135"/>
      <c r="H326" s="112"/>
      <c r="I326" s="112"/>
      <c r="J326" s="110"/>
      <c r="K326" s="110"/>
      <c r="L326" s="112"/>
      <c r="M326" s="141"/>
      <c r="N326" s="106"/>
    </row>
    <row r="327" spans="1:14">
      <c r="A327" s="178"/>
      <c r="B327" s="179"/>
      <c r="C327" s="135"/>
      <c r="D327" s="135"/>
      <c r="E327" s="135"/>
      <c r="F327" s="135"/>
      <c r="G327" s="135"/>
      <c r="H327" s="112"/>
      <c r="I327" s="112"/>
      <c r="J327" s="110"/>
      <c r="K327" s="110"/>
      <c r="L327" s="112"/>
      <c r="M327" s="141"/>
      <c r="N327" s="106"/>
    </row>
    <row r="328" spans="1:14">
      <c r="A328" s="164"/>
      <c r="B328" s="179"/>
      <c r="C328" s="135"/>
      <c r="D328" s="135"/>
      <c r="E328" s="135"/>
      <c r="F328" s="135"/>
      <c r="G328" s="135"/>
      <c r="H328" s="112"/>
      <c r="I328" s="112"/>
      <c r="J328" s="110"/>
      <c r="K328" s="110"/>
      <c r="L328" s="112"/>
      <c r="M328" s="141"/>
      <c r="N328" s="106"/>
    </row>
    <row r="329" spans="1:14">
      <c r="A329" s="178"/>
      <c r="B329" s="179"/>
      <c r="C329" s="135"/>
      <c r="D329" s="135"/>
      <c r="E329" s="135"/>
      <c r="F329" s="135"/>
      <c r="G329" s="135"/>
      <c r="H329" s="112"/>
      <c r="I329" s="112"/>
      <c r="J329" s="110"/>
      <c r="K329" s="110"/>
      <c r="L329" s="112"/>
      <c r="M329" s="141"/>
      <c r="N329" s="106"/>
    </row>
    <row r="330" spans="1:14">
      <c r="A330" s="164"/>
      <c r="B330" s="179"/>
      <c r="C330" s="135"/>
      <c r="D330" s="135"/>
      <c r="E330" s="135"/>
      <c r="F330" s="135"/>
      <c r="G330" s="135"/>
      <c r="H330" s="112"/>
      <c r="I330" s="112"/>
      <c r="J330" s="110"/>
      <c r="K330" s="110"/>
      <c r="L330" s="112"/>
      <c r="M330" s="141"/>
      <c r="N330" s="106"/>
    </row>
    <row r="331" spans="1:14">
      <c r="A331" s="178"/>
      <c r="B331" s="179"/>
      <c r="C331" s="135"/>
      <c r="D331" s="135"/>
      <c r="E331" s="135"/>
      <c r="F331" s="135"/>
      <c r="G331" s="135"/>
      <c r="H331" s="112"/>
      <c r="I331" s="112"/>
      <c r="J331" s="110"/>
      <c r="K331" s="110"/>
      <c r="L331" s="112"/>
      <c r="M331" s="141"/>
      <c r="N331" s="106"/>
    </row>
    <row r="332" spans="1:14">
      <c r="A332" s="164"/>
      <c r="B332" s="179"/>
      <c r="C332" s="135"/>
      <c r="D332" s="135"/>
      <c r="E332" s="135"/>
      <c r="F332" s="135"/>
      <c r="G332" s="135"/>
      <c r="H332" s="112"/>
      <c r="I332" s="112"/>
      <c r="J332" s="110"/>
      <c r="K332" s="110"/>
      <c r="L332" s="112"/>
      <c r="M332" s="141"/>
      <c r="N332" s="106"/>
    </row>
    <row r="333" spans="1:14">
      <c r="A333" s="178"/>
      <c r="B333" s="179"/>
      <c r="C333" s="135"/>
      <c r="D333" s="135"/>
      <c r="E333" s="135"/>
      <c r="F333" s="135"/>
      <c r="G333" s="135"/>
      <c r="H333" s="112"/>
      <c r="I333" s="112"/>
      <c r="J333" s="110"/>
      <c r="K333" s="110"/>
      <c r="L333" s="112"/>
      <c r="M333" s="141"/>
      <c r="N333" s="106"/>
    </row>
    <row r="334" spans="1:14">
      <c r="A334" s="164"/>
      <c r="B334" s="179"/>
      <c r="C334" s="135"/>
      <c r="D334" s="135"/>
      <c r="E334" s="135"/>
      <c r="F334" s="135"/>
      <c r="G334" s="135"/>
      <c r="H334" s="112"/>
      <c r="I334" s="112"/>
      <c r="J334" s="110"/>
      <c r="K334" s="110"/>
      <c r="L334" s="112"/>
      <c r="M334" s="141"/>
      <c r="N334" s="106"/>
    </row>
    <row r="335" spans="1:14">
      <c r="A335" s="178"/>
      <c r="B335" s="179"/>
      <c r="C335" s="135"/>
      <c r="D335" s="135"/>
      <c r="E335" s="135"/>
      <c r="F335" s="135"/>
      <c r="G335" s="135"/>
      <c r="H335" s="112"/>
      <c r="I335" s="112"/>
      <c r="J335" s="110"/>
      <c r="K335" s="110"/>
      <c r="L335" s="112"/>
      <c r="M335" s="141"/>
      <c r="N335" s="106"/>
    </row>
    <row r="336" spans="1:14">
      <c r="A336" s="164"/>
      <c r="B336" s="179"/>
      <c r="C336" s="135"/>
      <c r="D336" s="135"/>
      <c r="E336" s="135"/>
      <c r="F336" s="135"/>
      <c r="G336" s="135"/>
      <c r="H336" s="112"/>
      <c r="I336" s="112"/>
      <c r="J336" s="110"/>
      <c r="K336" s="110"/>
      <c r="L336" s="112"/>
      <c r="M336" s="141"/>
      <c r="N336" s="106"/>
    </row>
    <row r="337" spans="1:14">
      <c r="A337" s="178"/>
      <c r="B337" s="179"/>
      <c r="C337" s="135"/>
      <c r="D337" s="135"/>
      <c r="E337" s="135"/>
      <c r="F337" s="135"/>
      <c r="G337" s="135"/>
      <c r="H337" s="112"/>
      <c r="I337" s="112"/>
      <c r="J337" s="110"/>
      <c r="K337" s="110"/>
      <c r="L337" s="112"/>
      <c r="M337" s="141"/>
      <c r="N337" s="106"/>
    </row>
    <row r="338" spans="1:14">
      <c r="A338" s="164"/>
      <c r="B338" s="179"/>
      <c r="C338" s="135"/>
      <c r="D338" s="135"/>
      <c r="E338" s="135"/>
      <c r="F338" s="135"/>
      <c r="G338" s="135"/>
      <c r="H338" s="112"/>
      <c r="I338" s="112"/>
      <c r="J338" s="110"/>
      <c r="K338" s="110"/>
      <c r="L338" s="112"/>
      <c r="M338" s="141"/>
      <c r="N338" s="106"/>
    </row>
    <row r="339" spans="1:14">
      <c r="A339" s="178"/>
      <c r="B339" s="179"/>
      <c r="C339" s="135"/>
      <c r="D339" s="135"/>
      <c r="E339" s="135"/>
      <c r="F339" s="135"/>
      <c r="G339" s="135"/>
      <c r="H339" s="112"/>
      <c r="I339" s="112"/>
      <c r="J339" s="110"/>
      <c r="K339" s="110"/>
      <c r="L339" s="112"/>
      <c r="M339" s="141"/>
      <c r="N339" s="106"/>
    </row>
    <row r="340" spans="1:14">
      <c r="A340" s="164"/>
      <c r="B340" s="179"/>
      <c r="C340" s="135"/>
      <c r="D340" s="135"/>
      <c r="E340" s="135"/>
      <c r="F340" s="135"/>
      <c r="G340" s="135"/>
      <c r="H340" s="112"/>
      <c r="I340" s="112"/>
      <c r="J340" s="110"/>
      <c r="K340" s="110"/>
      <c r="L340" s="112"/>
      <c r="M340" s="141"/>
      <c r="N340" s="106"/>
    </row>
    <row r="341" spans="1:14">
      <c r="A341" s="178"/>
      <c r="B341" s="179"/>
      <c r="C341" s="135"/>
      <c r="D341" s="135"/>
      <c r="E341" s="135"/>
      <c r="F341" s="135"/>
      <c r="G341" s="135"/>
      <c r="H341" s="112"/>
      <c r="I341" s="112"/>
      <c r="J341" s="110"/>
      <c r="K341" s="110"/>
      <c r="L341" s="112"/>
      <c r="M341" s="141"/>
      <c r="N341" s="106"/>
    </row>
    <row r="342" spans="1:14" ht="14.4" thickBot="1">
      <c r="A342" s="164"/>
      <c r="B342" s="180"/>
      <c r="C342" s="136"/>
      <c r="D342" s="136"/>
      <c r="E342" s="136"/>
      <c r="F342" s="136"/>
      <c r="G342" s="136"/>
      <c r="H342" s="115"/>
      <c r="I342" s="115"/>
      <c r="J342" s="114"/>
      <c r="K342" s="114"/>
      <c r="L342" s="115"/>
      <c r="M342" s="142"/>
      <c r="N342" s="106"/>
    </row>
    <row r="357" spans="1:16" ht="14.4" thickBot="1"/>
    <row r="358" spans="1:16">
      <c r="P358" s="130" t="s">
        <v>353</v>
      </c>
    </row>
    <row r="359" spans="1:16" ht="14.4" thickBot="1">
      <c r="P359" s="112" t="s">
        <v>216</v>
      </c>
    </row>
    <row r="360" spans="1:16">
      <c r="A360" s="124"/>
      <c r="B360" s="125"/>
      <c r="C360" s="148"/>
      <c r="D360" s="149" t="s">
        <v>401</v>
      </c>
      <c r="E360" s="148"/>
      <c r="F360" s="148"/>
      <c r="G360" s="148"/>
      <c r="H360" s="125"/>
      <c r="I360" s="125"/>
      <c r="J360" s="125"/>
      <c r="K360" s="125"/>
      <c r="L360" s="125"/>
      <c r="M360" s="150"/>
    </row>
    <row r="361" spans="1:16" ht="14.4" thickBot="1">
      <c r="A361" s="107" t="s">
        <v>348</v>
      </c>
      <c r="B361" s="104"/>
      <c r="C361" s="117" t="str">
        <f>Context!D26</f>
        <v xml:space="preserve">OFFICIAL - Sensitive - Education  Directorate </v>
      </c>
      <c r="D361" s="117"/>
      <c r="E361" s="133"/>
      <c r="F361" s="133" t="s">
        <v>143</v>
      </c>
      <c r="G361" s="117" t="str">
        <f>Context!J26</f>
        <v>XXXX School Excursion or Physical Activity</v>
      </c>
      <c r="H361" s="103"/>
      <c r="I361" s="103"/>
      <c r="J361" s="103"/>
      <c r="K361" s="103"/>
      <c r="L361" s="103"/>
      <c r="M361" s="139"/>
    </row>
    <row r="362" spans="1:16" ht="80.400000000000006">
      <c r="A362" s="176" t="s">
        <v>349</v>
      </c>
      <c r="B362" s="177" t="s">
        <v>350</v>
      </c>
      <c r="C362" s="138" t="s">
        <v>144</v>
      </c>
      <c r="D362" s="138" t="s">
        <v>351</v>
      </c>
      <c r="E362" s="138" t="s">
        <v>146</v>
      </c>
      <c r="F362" s="138" t="s">
        <v>147</v>
      </c>
      <c r="G362" s="138" t="s">
        <v>352</v>
      </c>
      <c r="H362" s="108" t="s">
        <v>53</v>
      </c>
      <c r="I362" s="108" t="s">
        <v>65</v>
      </c>
      <c r="J362" s="108" t="s">
        <v>353</v>
      </c>
      <c r="K362" s="108" t="s">
        <v>354</v>
      </c>
      <c r="L362" s="108" t="s">
        <v>355</v>
      </c>
      <c r="M362" s="129" t="s">
        <v>82</v>
      </c>
      <c r="N362" s="105" t="s">
        <v>356</v>
      </c>
    </row>
    <row r="363" spans="1:16" ht="58.8">
      <c r="A363" s="178">
        <v>10</v>
      </c>
      <c r="B363" s="179" t="s">
        <v>186</v>
      </c>
      <c r="C363" s="135" t="s">
        <v>391</v>
      </c>
      <c r="D363" s="135" t="s">
        <v>392</v>
      </c>
      <c r="E363" s="135" t="s">
        <v>393</v>
      </c>
      <c r="F363" s="135"/>
      <c r="G363" s="135"/>
      <c r="H363" s="112">
        <v>3</v>
      </c>
      <c r="I363" s="112">
        <v>3</v>
      </c>
      <c r="J363" s="110" t="s">
        <v>216</v>
      </c>
      <c r="K363" s="110" t="s">
        <v>337</v>
      </c>
      <c r="L363" s="112" t="s">
        <v>335</v>
      </c>
      <c r="M363" s="141"/>
      <c r="N363" s="106">
        <v>12</v>
      </c>
    </row>
    <row r="364" spans="1:16" ht="58.8">
      <c r="A364" s="164">
        <v>5</v>
      </c>
      <c r="B364" s="179" t="s">
        <v>186</v>
      </c>
      <c r="C364" s="135" t="s">
        <v>394</v>
      </c>
      <c r="D364" s="135" t="s">
        <v>395</v>
      </c>
      <c r="E364" s="135" t="s">
        <v>396</v>
      </c>
      <c r="F364" s="135"/>
      <c r="G364" s="135" t="s">
        <v>397</v>
      </c>
      <c r="H364" s="112">
        <v>2</v>
      </c>
      <c r="I364" s="112">
        <v>4</v>
      </c>
      <c r="J364" s="110" t="s">
        <v>216</v>
      </c>
      <c r="K364" s="110" t="s">
        <v>337</v>
      </c>
      <c r="L364" s="112" t="s">
        <v>335</v>
      </c>
      <c r="M364" s="141"/>
      <c r="N364" s="106">
        <v>9</v>
      </c>
    </row>
    <row r="365" spans="1:16">
      <c r="A365" s="178"/>
      <c r="B365" s="179"/>
      <c r="C365" s="135"/>
      <c r="D365" s="135"/>
      <c r="E365" s="135"/>
      <c r="F365" s="135"/>
      <c r="G365" s="135"/>
      <c r="H365" s="112"/>
      <c r="I365" s="112"/>
      <c r="J365" s="110"/>
      <c r="K365" s="110"/>
      <c r="L365" s="112"/>
      <c r="M365" s="141"/>
      <c r="N365" s="106"/>
    </row>
    <row r="366" spans="1:16">
      <c r="A366" s="178"/>
      <c r="B366" s="179"/>
      <c r="C366" s="135"/>
      <c r="D366" s="135"/>
      <c r="E366" s="135"/>
      <c r="F366" s="135"/>
      <c r="G366" s="135"/>
      <c r="H366" s="112"/>
      <c r="I366" s="112"/>
      <c r="J366" s="110"/>
      <c r="K366" s="110"/>
      <c r="L366" s="112"/>
      <c r="M366" s="141"/>
      <c r="N366" s="106"/>
    </row>
    <row r="367" spans="1:16">
      <c r="A367" s="164"/>
      <c r="B367" s="179"/>
      <c r="C367" s="135"/>
      <c r="D367" s="135"/>
      <c r="E367" s="135"/>
      <c r="F367" s="135"/>
      <c r="G367" s="135"/>
      <c r="H367" s="112"/>
      <c r="I367" s="112"/>
      <c r="J367" s="110"/>
      <c r="K367" s="110"/>
      <c r="L367" s="112"/>
      <c r="M367" s="141"/>
      <c r="N367" s="106"/>
    </row>
    <row r="368" spans="1:16">
      <c r="A368" s="178"/>
      <c r="B368" s="179"/>
      <c r="C368" s="135"/>
      <c r="D368" s="135"/>
      <c r="E368" s="135"/>
      <c r="F368" s="135"/>
      <c r="G368" s="135"/>
      <c r="H368" s="112"/>
      <c r="I368" s="112"/>
      <c r="J368" s="110"/>
      <c r="K368" s="110"/>
      <c r="L368" s="112"/>
      <c r="M368" s="141"/>
      <c r="N368" s="106"/>
    </row>
    <row r="369" spans="1:14">
      <c r="A369" s="164"/>
      <c r="B369" s="179"/>
      <c r="C369" s="135"/>
      <c r="D369" s="135"/>
      <c r="E369" s="135"/>
      <c r="F369" s="135"/>
      <c r="G369" s="135"/>
      <c r="H369" s="112"/>
      <c r="I369" s="112"/>
      <c r="J369" s="110"/>
      <c r="K369" s="110"/>
      <c r="L369" s="112"/>
      <c r="M369" s="141"/>
      <c r="N369" s="106"/>
    </row>
    <row r="370" spans="1:14">
      <c r="A370" s="178"/>
      <c r="B370" s="179"/>
      <c r="C370" s="135"/>
      <c r="D370" s="135"/>
      <c r="E370" s="135"/>
      <c r="F370" s="135"/>
      <c r="G370" s="135"/>
      <c r="H370" s="112"/>
      <c r="I370" s="112"/>
      <c r="J370" s="110"/>
      <c r="K370" s="110"/>
      <c r="L370" s="112"/>
      <c r="M370" s="141"/>
      <c r="N370" s="106"/>
    </row>
    <row r="371" spans="1:14">
      <c r="A371" s="164"/>
      <c r="B371" s="179"/>
      <c r="C371" s="135"/>
      <c r="D371" s="135"/>
      <c r="E371" s="135"/>
      <c r="F371" s="135"/>
      <c r="G371" s="135"/>
      <c r="H371" s="112"/>
      <c r="I371" s="112"/>
      <c r="J371" s="110"/>
      <c r="K371" s="110"/>
      <c r="L371" s="112"/>
      <c r="M371" s="141"/>
      <c r="N371" s="106"/>
    </row>
    <row r="372" spans="1:14">
      <c r="A372" s="178"/>
      <c r="B372" s="179"/>
      <c r="C372" s="135"/>
      <c r="D372" s="135"/>
      <c r="E372" s="135"/>
      <c r="F372" s="135"/>
      <c r="G372" s="135"/>
      <c r="H372" s="112"/>
      <c r="I372" s="112"/>
      <c r="J372" s="110"/>
      <c r="K372" s="110"/>
      <c r="L372" s="112"/>
      <c r="M372" s="141"/>
      <c r="N372" s="106"/>
    </row>
    <row r="373" spans="1:14">
      <c r="A373" s="164"/>
      <c r="B373" s="179"/>
      <c r="C373" s="135"/>
      <c r="D373" s="135"/>
      <c r="E373" s="135"/>
      <c r="F373" s="135"/>
      <c r="G373" s="135"/>
      <c r="H373" s="112"/>
      <c r="I373" s="112"/>
      <c r="J373" s="110"/>
      <c r="K373" s="110"/>
      <c r="L373" s="112"/>
      <c r="M373" s="141"/>
      <c r="N373" s="106"/>
    </row>
    <row r="374" spans="1:14">
      <c r="A374" s="178"/>
      <c r="B374" s="179"/>
      <c r="C374" s="135"/>
      <c r="D374" s="135"/>
      <c r="E374" s="135"/>
      <c r="F374" s="135"/>
      <c r="G374" s="135"/>
      <c r="H374" s="112"/>
      <c r="I374" s="112"/>
      <c r="J374" s="110"/>
      <c r="K374" s="110"/>
      <c r="L374" s="112"/>
      <c r="M374" s="141"/>
      <c r="N374" s="106"/>
    </row>
    <row r="375" spans="1:14">
      <c r="A375" s="164"/>
      <c r="B375" s="179"/>
      <c r="C375" s="135"/>
      <c r="D375" s="135"/>
      <c r="E375" s="135"/>
      <c r="F375" s="135"/>
      <c r="G375" s="135"/>
      <c r="H375" s="112"/>
      <c r="I375" s="112"/>
      <c r="J375" s="110"/>
      <c r="K375" s="110"/>
      <c r="L375" s="112"/>
      <c r="M375" s="141"/>
      <c r="N375" s="106"/>
    </row>
    <row r="376" spans="1:14">
      <c r="A376" s="178"/>
      <c r="B376" s="179"/>
      <c r="C376" s="135"/>
      <c r="D376" s="135"/>
      <c r="E376" s="135"/>
      <c r="F376" s="135"/>
      <c r="G376" s="135"/>
      <c r="H376" s="112"/>
      <c r="I376" s="112"/>
      <c r="J376" s="110"/>
      <c r="K376" s="110"/>
      <c r="L376" s="112"/>
      <c r="M376" s="141"/>
      <c r="N376" s="106"/>
    </row>
    <row r="377" spans="1:14">
      <c r="A377" s="164"/>
      <c r="B377" s="179"/>
      <c r="C377" s="135"/>
      <c r="D377" s="135"/>
      <c r="E377" s="135"/>
      <c r="F377" s="135"/>
      <c r="G377" s="135"/>
      <c r="H377" s="112"/>
      <c r="I377" s="112"/>
      <c r="J377" s="110"/>
      <c r="K377" s="110"/>
      <c r="L377" s="112"/>
      <c r="M377" s="141"/>
      <c r="N377" s="106"/>
    </row>
    <row r="378" spans="1:14">
      <c r="A378" s="178"/>
      <c r="B378" s="179"/>
      <c r="C378" s="135"/>
      <c r="D378" s="135"/>
      <c r="E378" s="135"/>
      <c r="F378" s="135"/>
      <c r="G378" s="135"/>
      <c r="H378" s="112"/>
      <c r="I378" s="112"/>
      <c r="J378" s="110"/>
      <c r="K378" s="110"/>
      <c r="L378" s="112"/>
      <c r="M378" s="141"/>
      <c r="N378" s="106"/>
    </row>
    <row r="379" spans="1:14">
      <c r="A379" s="164"/>
      <c r="B379" s="179"/>
      <c r="C379" s="135"/>
      <c r="D379" s="135"/>
      <c r="E379" s="135"/>
      <c r="F379" s="135"/>
      <c r="G379" s="135"/>
      <c r="H379" s="112"/>
      <c r="I379" s="112"/>
      <c r="J379" s="110"/>
      <c r="K379" s="110"/>
      <c r="L379" s="112"/>
      <c r="M379" s="141"/>
      <c r="N379" s="106"/>
    </row>
    <row r="380" spans="1:14">
      <c r="A380" s="178"/>
      <c r="B380" s="179"/>
      <c r="C380" s="135"/>
      <c r="D380" s="135"/>
      <c r="E380" s="135"/>
      <c r="F380" s="135"/>
      <c r="G380" s="135"/>
      <c r="H380" s="112"/>
      <c r="I380" s="112"/>
      <c r="J380" s="110"/>
      <c r="K380" s="110"/>
      <c r="L380" s="112"/>
      <c r="M380" s="141"/>
      <c r="N380" s="106"/>
    </row>
    <row r="381" spans="1:14">
      <c r="A381" s="164"/>
      <c r="B381" s="179"/>
      <c r="C381" s="135"/>
      <c r="D381" s="135"/>
      <c r="E381" s="135"/>
      <c r="F381" s="135"/>
      <c r="G381" s="135"/>
      <c r="H381" s="112"/>
      <c r="I381" s="112"/>
      <c r="J381" s="110"/>
      <c r="K381" s="110"/>
      <c r="L381" s="112"/>
      <c r="M381" s="141"/>
      <c r="N381" s="106"/>
    </row>
    <row r="382" spans="1:14">
      <c r="A382" s="178"/>
      <c r="B382" s="179"/>
      <c r="C382" s="135"/>
      <c r="D382" s="135"/>
      <c r="E382" s="135"/>
      <c r="F382" s="135"/>
      <c r="G382" s="135"/>
      <c r="H382" s="112"/>
      <c r="I382" s="112"/>
      <c r="J382" s="110"/>
      <c r="K382" s="110"/>
      <c r="L382" s="112"/>
      <c r="M382" s="141"/>
      <c r="N382" s="106"/>
    </row>
    <row r="383" spans="1:14">
      <c r="A383" s="164"/>
      <c r="B383" s="179"/>
      <c r="C383" s="135"/>
      <c r="D383" s="135"/>
      <c r="E383" s="135"/>
      <c r="F383" s="135"/>
      <c r="G383" s="135"/>
      <c r="H383" s="112"/>
      <c r="I383" s="112"/>
      <c r="J383" s="110"/>
      <c r="K383" s="110"/>
      <c r="L383" s="112"/>
      <c r="M383" s="141"/>
      <c r="N383" s="106"/>
    </row>
    <row r="384" spans="1:14">
      <c r="A384" s="178"/>
      <c r="B384" s="179"/>
      <c r="C384" s="135"/>
      <c r="D384" s="135"/>
      <c r="E384" s="135"/>
      <c r="F384" s="135"/>
      <c r="G384" s="135"/>
      <c r="H384" s="112"/>
      <c r="I384" s="112"/>
      <c r="J384" s="110"/>
      <c r="K384" s="110"/>
      <c r="L384" s="112"/>
      <c r="M384" s="141"/>
      <c r="N384" s="106"/>
    </row>
    <row r="385" spans="1:14">
      <c r="A385" s="164"/>
      <c r="B385" s="179"/>
      <c r="C385" s="135"/>
      <c r="D385" s="135"/>
      <c r="E385" s="135"/>
      <c r="F385" s="135"/>
      <c r="G385" s="135"/>
      <c r="H385" s="112"/>
      <c r="I385" s="112"/>
      <c r="J385" s="110"/>
      <c r="K385" s="110"/>
      <c r="L385" s="112"/>
      <c r="M385" s="141"/>
      <c r="N385" s="106"/>
    </row>
    <row r="386" spans="1:14">
      <c r="A386" s="178"/>
      <c r="B386" s="179"/>
      <c r="C386" s="135"/>
      <c r="D386" s="135"/>
      <c r="E386" s="135"/>
      <c r="F386" s="135"/>
      <c r="G386" s="135"/>
      <c r="H386" s="112"/>
      <c r="I386" s="112"/>
      <c r="J386" s="110"/>
      <c r="K386" s="110"/>
      <c r="L386" s="112"/>
      <c r="M386" s="141"/>
      <c r="N386" s="106"/>
    </row>
    <row r="387" spans="1:14">
      <c r="A387" s="164"/>
      <c r="B387" s="179"/>
      <c r="C387" s="135"/>
      <c r="D387" s="135"/>
      <c r="E387" s="135"/>
      <c r="F387" s="135"/>
      <c r="G387" s="135"/>
      <c r="H387" s="112"/>
      <c r="I387" s="112"/>
      <c r="J387" s="110"/>
      <c r="K387" s="110"/>
      <c r="L387" s="112"/>
      <c r="M387" s="141"/>
      <c r="N387" s="106"/>
    </row>
    <row r="388" spans="1:14">
      <c r="A388" s="178"/>
      <c r="B388" s="179"/>
      <c r="C388" s="135"/>
      <c r="D388" s="135"/>
      <c r="E388" s="135"/>
      <c r="F388" s="135"/>
      <c r="G388" s="135"/>
      <c r="H388" s="112"/>
      <c r="I388" s="112"/>
      <c r="J388" s="110"/>
      <c r="K388" s="110"/>
      <c r="L388" s="112"/>
      <c r="M388" s="141"/>
      <c r="N388" s="106"/>
    </row>
    <row r="389" spans="1:14">
      <c r="A389" s="164"/>
      <c r="B389" s="179"/>
      <c r="C389" s="135"/>
      <c r="D389" s="135"/>
      <c r="E389" s="135"/>
      <c r="F389" s="135"/>
      <c r="G389" s="135"/>
      <c r="H389" s="112"/>
      <c r="I389" s="112"/>
      <c r="J389" s="110"/>
      <c r="K389" s="110"/>
      <c r="L389" s="112"/>
      <c r="M389" s="141"/>
      <c r="N389" s="106"/>
    </row>
    <row r="390" spans="1:14">
      <c r="A390" s="178"/>
      <c r="B390" s="179"/>
      <c r="C390" s="135"/>
      <c r="D390" s="135"/>
      <c r="E390" s="135"/>
      <c r="F390" s="135"/>
      <c r="G390" s="135"/>
      <c r="H390" s="112"/>
      <c r="I390" s="112"/>
      <c r="J390" s="110"/>
      <c r="K390" s="110"/>
      <c r="L390" s="112"/>
      <c r="M390" s="141"/>
      <c r="N390" s="106"/>
    </row>
    <row r="391" spans="1:14">
      <c r="A391" s="164"/>
      <c r="B391" s="179"/>
      <c r="C391" s="135"/>
      <c r="D391" s="135"/>
      <c r="E391" s="135"/>
      <c r="F391" s="135"/>
      <c r="G391" s="135"/>
      <c r="H391" s="112"/>
      <c r="I391" s="112"/>
      <c r="J391" s="110"/>
      <c r="K391" s="110"/>
      <c r="L391" s="112"/>
      <c r="M391" s="141"/>
      <c r="N391" s="106"/>
    </row>
    <row r="392" spans="1:14">
      <c r="A392" s="178"/>
      <c r="B392" s="179"/>
      <c r="C392" s="135"/>
      <c r="D392" s="135"/>
      <c r="E392" s="135"/>
      <c r="F392" s="135"/>
      <c r="G392" s="135"/>
      <c r="H392" s="112"/>
      <c r="I392" s="112"/>
      <c r="J392" s="110"/>
      <c r="K392" s="110"/>
      <c r="L392" s="112"/>
      <c r="M392" s="141"/>
      <c r="N392" s="106"/>
    </row>
    <row r="393" spans="1:14">
      <c r="A393" s="164"/>
      <c r="B393" s="179"/>
      <c r="C393" s="135"/>
      <c r="D393" s="135"/>
      <c r="E393" s="135"/>
      <c r="F393" s="135"/>
      <c r="G393" s="135"/>
      <c r="H393" s="112"/>
      <c r="I393" s="112"/>
      <c r="J393" s="110"/>
      <c r="K393" s="110"/>
      <c r="L393" s="112"/>
      <c r="M393" s="141"/>
      <c r="N393" s="106"/>
    </row>
    <row r="394" spans="1:14">
      <c r="A394" s="178"/>
      <c r="B394" s="179"/>
      <c r="C394" s="135"/>
      <c r="D394" s="135"/>
      <c r="E394" s="135"/>
      <c r="F394" s="135"/>
      <c r="G394" s="135"/>
      <c r="H394" s="112"/>
      <c r="I394" s="112"/>
      <c r="J394" s="110"/>
      <c r="K394" s="110"/>
      <c r="L394" s="112"/>
      <c r="M394" s="141"/>
      <c r="N394" s="106"/>
    </row>
    <row r="395" spans="1:14">
      <c r="A395" s="164"/>
      <c r="B395" s="179"/>
      <c r="C395" s="135"/>
      <c r="D395" s="135"/>
      <c r="E395" s="135"/>
      <c r="F395" s="135"/>
      <c r="G395" s="135"/>
      <c r="H395" s="112"/>
      <c r="I395" s="112"/>
      <c r="J395" s="110"/>
      <c r="K395" s="110"/>
      <c r="L395" s="112"/>
      <c r="M395" s="141"/>
      <c r="N395" s="106"/>
    </row>
    <row r="396" spans="1:14">
      <c r="A396" s="178"/>
      <c r="B396" s="179"/>
      <c r="C396" s="135"/>
      <c r="D396" s="135"/>
      <c r="E396" s="135"/>
      <c r="F396" s="135"/>
      <c r="G396" s="135"/>
      <c r="H396" s="112"/>
      <c r="I396" s="112"/>
      <c r="J396" s="110"/>
      <c r="K396" s="110"/>
      <c r="L396" s="112"/>
      <c r="M396" s="141"/>
      <c r="N396" s="106"/>
    </row>
    <row r="397" spans="1:14">
      <c r="A397" s="164"/>
      <c r="B397" s="179"/>
      <c r="C397" s="135"/>
      <c r="D397" s="135"/>
      <c r="E397" s="135"/>
      <c r="F397" s="135"/>
      <c r="G397" s="135"/>
      <c r="H397" s="112"/>
      <c r="I397" s="112"/>
      <c r="J397" s="110"/>
      <c r="K397" s="110"/>
      <c r="L397" s="112"/>
      <c r="M397" s="141"/>
      <c r="N397" s="106"/>
    </row>
    <row r="398" spans="1:14">
      <c r="A398" s="164"/>
      <c r="B398" s="179"/>
      <c r="C398" s="135"/>
      <c r="D398" s="135"/>
      <c r="E398" s="135"/>
      <c r="F398" s="135"/>
      <c r="G398" s="135"/>
      <c r="H398" s="112"/>
      <c r="I398" s="112"/>
      <c r="J398" s="110"/>
      <c r="K398" s="110"/>
      <c r="L398" s="112"/>
      <c r="M398" s="141"/>
      <c r="N398" s="106"/>
    </row>
    <row r="399" spans="1:14">
      <c r="A399" s="178"/>
      <c r="B399" s="179"/>
      <c r="C399" s="135"/>
      <c r="D399" s="135"/>
      <c r="E399" s="135"/>
      <c r="F399" s="135"/>
      <c r="G399" s="135"/>
      <c r="H399" s="112"/>
      <c r="I399" s="112"/>
      <c r="J399" s="110"/>
      <c r="K399" s="110"/>
      <c r="L399" s="112"/>
      <c r="M399" s="141"/>
      <c r="N399" s="106"/>
    </row>
    <row r="400" spans="1:14">
      <c r="A400" s="164"/>
      <c r="B400" s="179"/>
      <c r="C400" s="135"/>
      <c r="D400" s="135"/>
      <c r="E400" s="135"/>
      <c r="F400" s="135"/>
      <c r="G400" s="135"/>
      <c r="H400" s="112"/>
      <c r="I400" s="112"/>
      <c r="J400" s="110"/>
      <c r="K400" s="110"/>
      <c r="L400" s="112"/>
      <c r="M400" s="141"/>
      <c r="N400" s="106"/>
    </row>
    <row r="401" spans="1:14">
      <c r="A401" s="178"/>
      <c r="B401" s="179"/>
      <c r="C401" s="135"/>
      <c r="D401" s="135"/>
      <c r="E401" s="135"/>
      <c r="F401" s="135"/>
      <c r="G401" s="135"/>
      <c r="H401" s="112"/>
      <c r="I401" s="112"/>
      <c r="J401" s="110"/>
      <c r="K401" s="110"/>
      <c r="L401" s="112"/>
      <c r="M401" s="141"/>
      <c r="N401" s="106"/>
    </row>
    <row r="402" spans="1:14">
      <c r="A402" s="164"/>
      <c r="B402" s="179"/>
      <c r="C402" s="135"/>
      <c r="D402" s="135"/>
      <c r="E402" s="135"/>
      <c r="F402" s="135"/>
      <c r="G402" s="135"/>
      <c r="H402" s="112"/>
      <c r="I402" s="112"/>
      <c r="J402" s="110"/>
      <c r="K402" s="110"/>
      <c r="L402" s="112"/>
      <c r="M402" s="141"/>
      <c r="N402" s="106"/>
    </row>
    <row r="403" spans="1:14">
      <c r="A403" s="178"/>
      <c r="B403" s="179"/>
      <c r="C403" s="135"/>
      <c r="D403" s="135"/>
      <c r="E403" s="135"/>
      <c r="F403" s="135"/>
      <c r="G403" s="135"/>
      <c r="H403" s="112"/>
      <c r="I403" s="112"/>
      <c r="J403" s="110"/>
      <c r="K403" s="110"/>
      <c r="L403" s="112"/>
      <c r="M403" s="141"/>
      <c r="N403" s="106"/>
    </row>
    <row r="404" spans="1:14">
      <c r="A404" s="164"/>
      <c r="B404" s="179"/>
      <c r="C404" s="135"/>
      <c r="D404" s="135"/>
      <c r="E404" s="135"/>
      <c r="F404" s="135"/>
      <c r="G404" s="135"/>
      <c r="H404" s="112"/>
      <c r="I404" s="112"/>
      <c r="J404" s="110"/>
      <c r="K404" s="110"/>
      <c r="L404" s="112"/>
      <c r="M404" s="141"/>
      <c r="N404" s="106"/>
    </row>
    <row r="405" spans="1:14">
      <c r="A405" s="178"/>
      <c r="B405" s="179"/>
      <c r="C405" s="135"/>
      <c r="D405" s="135"/>
      <c r="E405" s="135"/>
      <c r="F405" s="135"/>
      <c r="G405" s="135"/>
      <c r="H405" s="112"/>
      <c r="I405" s="112"/>
      <c r="J405" s="110"/>
      <c r="K405" s="110"/>
      <c r="L405" s="112"/>
      <c r="M405" s="141"/>
      <c r="N405" s="106"/>
    </row>
    <row r="406" spans="1:14">
      <c r="A406" s="164"/>
      <c r="B406" s="179"/>
      <c r="C406" s="135"/>
      <c r="D406" s="135"/>
      <c r="E406" s="135"/>
      <c r="F406" s="135"/>
      <c r="G406" s="135"/>
      <c r="H406" s="112"/>
      <c r="I406" s="112"/>
      <c r="J406" s="110"/>
      <c r="K406" s="110"/>
      <c r="L406" s="112"/>
      <c r="M406" s="141"/>
      <c r="N406" s="106"/>
    </row>
    <row r="407" spans="1:14">
      <c r="A407" s="178"/>
      <c r="B407" s="179"/>
      <c r="C407" s="135"/>
      <c r="D407" s="135"/>
      <c r="E407" s="135"/>
      <c r="F407" s="135"/>
      <c r="G407" s="135"/>
      <c r="H407" s="112"/>
      <c r="I407" s="112"/>
      <c r="J407" s="110"/>
      <c r="K407" s="110"/>
      <c r="L407" s="112"/>
      <c r="M407" s="141"/>
      <c r="N407" s="106"/>
    </row>
    <row r="408" spans="1:14">
      <c r="A408" s="164"/>
      <c r="B408" s="179"/>
      <c r="C408" s="135"/>
      <c r="D408" s="135"/>
      <c r="E408" s="135"/>
      <c r="F408" s="135"/>
      <c r="G408" s="135"/>
      <c r="H408" s="112"/>
      <c r="I408" s="112"/>
      <c r="J408" s="110"/>
      <c r="K408" s="110"/>
      <c r="L408" s="112"/>
      <c r="M408" s="141"/>
      <c r="N408" s="106"/>
    </row>
    <row r="409" spans="1:14">
      <c r="A409" s="178"/>
      <c r="B409" s="179"/>
      <c r="C409" s="135"/>
      <c r="D409" s="135"/>
      <c r="E409" s="135"/>
      <c r="F409" s="135"/>
      <c r="G409" s="135"/>
      <c r="H409" s="112"/>
      <c r="I409" s="112"/>
      <c r="J409" s="110"/>
      <c r="K409" s="110"/>
      <c r="L409" s="112"/>
      <c r="M409" s="141"/>
      <c r="N409" s="106"/>
    </row>
    <row r="410" spans="1:14">
      <c r="A410" s="164"/>
      <c r="B410" s="179"/>
      <c r="C410" s="135"/>
      <c r="D410" s="135"/>
      <c r="E410" s="135"/>
      <c r="F410" s="135"/>
      <c r="G410" s="135"/>
      <c r="H410" s="112"/>
      <c r="I410" s="112"/>
      <c r="J410" s="110"/>
      <c r="K410" s="110"/>
      <c r="L410" s="112"/>
      <c r="M410" s="141"/>
      <c r="N410" s="106"/>
    </row>
    <row r="411" spans="1:14">
      <c r="A411" s="178"/>
      <c r="B411" s="179"/>
      <c r="C411" s="135"/>
      <c r="D411" s="135"/>
      <c r="E411" s="135"/>
      <c r="F411" s="135"/>
      <c r="G411" s="135"/>
      <c r="H411" s="112"/>
      <c r="I411" s="112"/>
      <c r="J411" s="110"/>
      <c r="K411" s="110"/>
      <c r="L411" s="112"/>
      <c r="M411" s="141"/>
      <c r="N411" s="106"/>
    </row>
    <row r="412" spans="1:14">
      <c r="A412" s="164"/>
      <c r="B412" s="179"/>
      <c r="C412" s="135"/>
      <c r="D412" s="135"/>
      <c r="E412" s="135"/>
      <c r="F412" s="135"/>
      <c r="G412" s="135"/>
      <c r="H412" s="112"/>
      <c r="I412" s="112"/>
      <c r="J412" s="110"/>
      <c r="K412" s="110"/>
      <c r="L412" s="112"/>
      <c r="M412" s="141"/>
      <c r="N412" s="106"/>
    </row>
    <row r="413" spans="1:14">
      <c r="A413" s="178"/>
      <c r="B413" s="179"/>
      <c r="C413" s="135"/>
      <c r="D413" s="135"/>
      <c r="E413" s="135"/>
      <c r="F413" s="135"/>
      <c r="G413" s="135"/>
      <c r="H413" s="112"/>
      <c r="I413" s="112"/>
      <c r="J413" s="110"/>
      <c r="K413" s="110"/>
      <c r="L413" s="112"/>
      <c r="M413" s="141"/>
      <c r="N413" s="106"/>
    </row>
    <row r="414" spans="1:14">
      <c r="A414" s="164"/>
      <c r="B414" s="179"/>
      <c r="C414" s="135"/>
      <c r="D414" s="135"/>
      <c r="E414" s="135"/>
      <c r="F414" s="135"/>
      <c r="G414" s="135"/>
      <c r="H414" s="112"/>
      <c r="I414" s="112"/>
      <c r="J414" s="110"/>
      <c r="K414" s="110"/>
      <c r="L414" s="112"/>
      <c r="M414" s="141"/>
      <c r="N414" s="106"/>
    </row>
    <row r="415" spans="1:14">
      <c r="A415" s="178"/>
      <c r="B415" s="179"/>
      <c r="C415" s="135"/>
      <c r="D415" s="135"/>
      <c r="E415" s="135"/>
      <c r="F415" s="135"/>
      <c r="G415" s="135"/>
      <c r="H415" s="112"/>
      <c r="I415" s="112"/>
      <c r="J415" s="110"/>
      <c r="K415" s="110"/>
      <c r="L415" s="112"/>
      <c r="M415" s="141"/>
      <c r="N415" s="106"/>
    </row>
    <row r="416" spans="1:14">
      <c r="A416" s="164"/>
      <c r="B416" s="179"/>
      <c r="C416" s="135"/>
      <c r="D416" s="135"/>
      <c r="E416" s="135"/>
      <c r="F416" s="135"/>
      <c r="G416" s="135"/>
      <c r="H416" s="112"/>
      <c r="I416" s="112"/>
      <c r="J416" s="110"/>
      <c r="K416" s="110"/>
      <c r="L416" s="112"/>
      <c r="M416" s="141"/>
      <c r="N416" s="106"/>
    </row>
    <row r="417" spans="1:14">
      <c r="A417" s="178"/>
      <c r="B417" s="179"/>
      <c r="C417" s="135"/>
      <c r="D417" s="135"/>
      <c r="E417" s="135"/>
      <c r="F417" s="135"/>
      <c r="G417" s="135"/>
      <c r="H417" s="112"/>
      <c r="I417" s="112"/>
      <c r="J417" s="110"/>
      <c r="K417" s="110"/>
      <c r="L417" s="112"/>
      <c r="M417" s="141"/>
      <c r="N417" s="106"/>
    </row>
    <row r="418" spans="1:14">
      <c r="A418" s="164"/>
      <c r="B418" s="179"/>
      <c r="C418" s="135"/>
      <c r="D418" s="135"/>
      <c r="E418" s="135"/>
      <c r="F418" s="135"/>
      <c r="G418" s="135"/>
      <c r="H418" s="112"/>
      <c r="I418" s="112"/>
      <c r="J418" s="110"/>
      <c r="K418" s="110"/>
      <c r="L418" s="112"/>
      <c r="M418" s="141"/>
      <c r="N418" s="106"/>
    </row>
    <row r="419" spans="1:14">
      <c r="A419" s="178"/>
      <c r="B419" s="179"/>
      <c r="C419" s="135"/>
      <c r="D419" s="135"/>
      <c r="E419" s="135"/>
      <c r="F419" s="135"/>
      <c r="G419" s="135"/>
      <c r="H419" s="112"/>
      <c r="I419" s="112"/>
      <c r="J419" s="110"/>
      <c r="K419" s="110"/>
      <c r="L419" s="112"/>
      <c r="M419" s="141"/>
      <c r="N419" s="106"/>
    </row>
    <row r="420" spans="1:14">
      <c r="A420" s="164"/>
      <c r="B420" s="179"/>
      <c r="C420" s="135"/>
      <c r="D420" s="135"/>
      <c r="E420" s="135"/>
      <c r="F420" s="135"/>
      <c r="G420" s="135"/>
      <c r="H420" s="112"/>
      <c r="I420" s="112"/>
      <c r="J420" s="110"/>
      <c r="K420" s="110"/>
      <c r="L420" s="112"/>
      <c r="M420" s="141"/>
      <c r="N420" s="106"/>
    </row>
    <row r="421" spans="1:14">
      <c r="A421" s="178"/>
      <c r="B421" s="179"/>
      <c r="C421" s="135"/>
      <c r="D421" s="135"/>
      <c r="E421" s="135"/>
      <c r="F421" s="135"/>
      <c r="G421" s="135"/>
      <c r="H421" s="112"/>
      <c r="I421" s="112"/>
      <c r="J421" s="110"/>
      <c r="K421" s="110"/>
      <c r="L421" s="112"/>
      <c r="M421" s="141"/>
      <c r="N421" s="106"/>
    </row>
    <row r="422" spans="1:14">
      <c r="A422" s="164"/>
      <c r="B422" s="179"/>
      <c r="C422" s="135"/>
      <c r="D422" s="135"/>
      <c r="E422" s="135"/>
      <c r="F422" s="135"/>
      <c r="G422" s="135"/>
      <c r="H422" s="112"/>
      <c r="I422" s="112"/>
      <c r="J422" s="110"/>
      <c r="K422" s="110"/>
      <c r="L422" s="112"/>
      <c r="M422" s="141"/>
      <c r="N422" s="106"/>
    </row>
    <row r="423" spans="1:14">
      <c r="A423" s="178"/>
      <c r="B423" s="179"/>
      <c r="C423" s="135"/>
      <c r="D423" s="135"/>
      <c r="E423" s="135"/>
      <c r="F423" s="135"/>
      <c r="G423" s="135"/>
      <c r="H423" s="112"/>
      <c r="I423" s="112"/>
      <c r="J423" s="110"/>
      <c r="K423" s="110"/>
      <c r="L423" s="112"/>
      <c r="M423" s="141"/>
      <c r="N423" s="106"/>
    </row>
    <row r="424" spans="1:14">
      <c r="A424" s="164"/>
      <c r="B424" s="179"/>
      <c r="C424" s="135"/>
      <c r="D424" s="135"/>
      <c r="E424" s="135"/>
      <c r="F424" s="135"/>
      <c r="G424" s="135"/>
      <c r="H424" s="112"/>
      <c r="I424" s="112"/>
      <c r="J424" s="110"/>
      <c r="K424" s="110"/>
      <c r="L424" s="112"/>
      <c r="M424" s="141"/>
      <c r="N424" s="106"/>
    </row>
    <row r="425" spans="1:14">
      <c r="A425" s="178"/>
      <c r="B425" s="179"/>
      <c r="C425" s="135"/>
      <c r="D425" s="135"/>
      <c r="E425" s="135"/>
      <c r="F425" s="135"/>
      <c r="G425" s="135"/>
      <c r="H425" s="112"/>
      <c r="I425" s="112"/>
      <c r="J425" s="110"/>
      <c r="K425" s="110"/>
      <c r="L425" s="112"/>
      <c r="M425" s="141"/>
      <c r="N425" s="106"/>
    </row>
    <row r="426" spans="1:14">
      <c r="A426" s="164"/>
      <c r="B426" s="179"/>
      <c r="C426" s="135"/>
      <c r="D426" s="135"/>
      <c r="E426" s="135"/>
      <c r="F426" s="135"/>
      <c r="G426" s="135"/>
      <c r="H426" s="112"/>
      <c r="I426" s="112"/>
      <c r="J426" s="110"/>
      <c r="K426" s="110"/>
      <c r="L426" s="112"/>
      <c r="M426" s="141"/>
      <c r="N426" s="106"/>
    </row>
    <row r="427" spans="1:14">
      <c r="A427" s="178"/>
      <c r="B427" s="179"/>
      <c r="C427" s="135"/>
      <c r="D427" s="135"/>
      <c r="E427" s="135"/>
      <c r="F427" s="135"/>
      <c r="G427" s="135"/>
      <c r="H427" s="112"/>
      <c r="I427" s="112"/>
      <c r="J427" s="110"/>
      <c r="K427" s="110"/>
      <c r="L427" s="112"/>
      <c r="M427" s="141"/>
      <c r="N427" s="106"/>
    </row>
    <row r="428" spans="1:14">
      <c r="A428" s="164"/>
      <c r="B428" s="179"/>
      <c r="C428" s="135"/>
      <c r="D428" s="135"/>
      <c r="E428" s="135"/>
      <c r="F428" s="135"/>
      <c r="G428" s="135"/>
      <c r="H428" s="112"/>
      <c r="I428" s="112"/>
      <c r="J428" s="110"/>
      <c r="K428" s="110"/>
      <c r="L428" s="112"/>
      <c r="M428" s="141"/>
      <c r="N428" s="106"/>
    </row>
    <row r="429" spans="1:14">
      <c r="A429" s="178"/>
      <c r="B429" s="179"/>
      <c r="C429" s="135"/>
      <c r="D429" s="135"/>
      <c r="E429" s="135"/>
      <c r="F429" s="135"/>
      <c r="G429" s="135"/>
      <c r="H429" s="112"/>
      <c r="I429" s="112"/>
      <c r="J429" s="110"/>
      <c r="K429" s="110"/>
      <c r="L429" s="112"/>
      <c r="M429" s="141"/>
      <c r="N429" s="106"/>
    </row>
    <row r="430" spans="1:14">
      <c r="A430" s="164"/>
      <c r="B430" s="179"/>
      <c r="C430" s="135"/>
      <c r="D430" s="135"/>
      <c r="E430" s="135"/>
      <c r="F430" s="135"/>
      <c r="G430" s="135"/>
      <c r="H430" s="112"/>
      <c r="I430" s="112"/>
      <c r="J430" s="110"/>
      <c r="K430" s="110"/>
      <c r="L430" s="112"/>
      <c r="M430" s="141"/>
      <c r="N430" s="106"/>
    </row>
    <row r="431" spans="1:14">
      <c r="A431" s="178"/>
      <c r="B431" s="179"/>
      <c r="C431" s="135"/>
      <c r="D431" s="135"/>
      <c r="E431" s="135"/>
      <c r="F431" s="135"/>
      <c r="G431" s="135"/>
      <c r="H431" s="112"/>
      <c r="I431" s="112"/>
      <c r="J431" s="110"/>
      <c r="K431" s="110"/>
      <c r="L431" s="112"/>
      <c r="M431" s="141"/>
      <c r="N431" s="106"/>
    </row>
    <row r="432" spans="1:14">
      <c r="A432" s="164"/>
      <c r="B432" s="179"/>
      <c r="C432" s="135"/>
      <c r="D432" s="135"/>
      <c r="E432" s="135"/>
      <c r="F432" s="135"/>
      <c r="G432" s="135"/>
      <c r="H432" s="112"/>
      <c r="I432" s="112"/>
      <c r="J432" s="110"/>
      <c r="K432" s="110"/>
      <c r="L432" s="112"/>
      <c r="M432" s="141"/>
      <c r="N432" s="106"/>
    </row>
    <row r="433" spans="1:14">
      <c r="A433" s="178"/>
      <c r="B433" s="179"/>
      <c r="C433" s="135"/>
      <c r="D433" s="135"/>
      <c r="E433" s="135"/>
      <c r="F433" s="135"/>
      <c r="G433" s="135"/>
      <c r="H433" s="112"/>
      <c r="I433" s="112"/>
      <c r="J433" s="110"/>
      <c r="K433" s="110"/>
      <c r="L433" s="112"/>
      <c r="M433" s="141"/>
      <c r="N433" s="106"/>
    </row>
    <row r="434" spans="1:14">
      <c r="A434" s="164"/>
      <c r="B434" s="179"/>
      <c r="C434" s="135"/>
      <c r="D434" s="135"/>
      <c r="E434" s="135"/>
      <c r="F434" s="135"/>
      <c r="G434" s="135"/>
      <c r="H434" s="112"/>
      <c r="I434" s="112"/>
      <c r="J434" s="110"/>
      <c r="K434" s="110"/>
      <c r="L434" s="112"/>
      <c r="M434" s="141"/>
      <c r="N434" s="106"/>
    </row>
    <row r="435" spans="1:14">
      <c r="A435" s="178"/>
      <c r="B435" s="179"/>
      <c r="C435" s="135"/>
      <c r="D435" s="135"/>
      <c r="E435" s="135"/>
      <c r="F435" s="135"/>
      <c r="G435" s="135"/>
      <c r="H435" s="112"/>
      <c r="I435" s="112"/>
      <c r="J435" s="110"/>
      <c r="K435" s="110"/>
      <c r="L435" s="112"/>
      <c r="M435" s="141"/>
      <c r="N435" s="106"/>
    </row>
    <row r="436" spans="1:14">
      <c r="A436" s="164"/>
      <c r="B436" s="179"/>
      <c r="C436" s="135"/>
      <c r="D436" s="135"/>
      <c r="E436" s="135"/>
      <c r="F436" s="135"/>
      <c r="G436" s="135"/>
      <c r="H436" s="112"/>
      <c r="I436" s="112"/>
      <c r="J436" s="110"/>
      <c r="K436" s="110"/>
      <c r="L436" s="112"/>
      <c r="M436" s="141"/>
      <c r="N436" s="106"/>
    </row>
    <row r="437" spans="1:14">
      <c r="A437" s="178"/>
      <c r="B437" s="179"/>
      <c r="C437" s="135"/>
      <c r="D437" s="135"/>
      <c r="E437" s="135"/>
      <c r="F437" s="135"/>
      <c r="G437" s="135"/>
      <c r="H437" s="112"/>
      <c r="I437" s="112"/>
      <c r="J437" s="110"/>
      <c r="K437" s="110"/>
      <c r="L437" s="112"/>
      <c r="M437" s="141"/>
      <c r="N437" s="106"/>
    </row>
    <row r="438" spans="1:14">
      <c r="A438" s="164"/>
      <c r="B438" s="179"/>
      <c r="C438" s="135"/>
      <c r="D438" s="135"/>
      <c r="E438" s="135"/>
      <c r="F438" s="135"/>
      <c r="G438" s="135"/>
      <c r="H438" s="112"/>
      <c r="I438" s="112"/>
      <c r="J438" s="110"/>
      <c r="K438" s="110"/>
      <c r="L438" s="112"/>
      <c r="M438" s="141"/>
      <c r="N438" s="106"/>
    </row>
    <row r="439" spans="1:14">
      <c r="A439" s="178"/>
      <c r="B439" s="179"/>
      <c r="C439" s="135"/>
      <c r="D439" s="135"/>
      <c r="E439" s="135"/>
      <c r="F439" s="135"/>
      <c r="G439" s="135"/>
      <c r="H439" s="112"/>
      <c r="I439" s="112"/>
      <c r="J439" s="110"/>
      <c r="K439" s="110"/>
      <c r="L439" s="112"/>
      <c r="M439" s="141"/>
      <c r="N439" s="106"/>
    </row>
    <row r="440" spans="1:14">
      <c r="A440" s="164"/>
      <c r="B440" s="179"/>
      <c r="C440" s="135"/>
      <c r="D440" s="135"/>
      <c r="E440" s="135"/>
      <c r="F440" s="135"/>
      <c r="G440" s="135"/>
      <c r="H440" s="112"/>
      <c r="I440" s="112"/>
      <c r="J440" s="110"/>
      <c r="K440" s="110"/>
      <c r="L440" s="112"/>
      <c r="M440" s="141"/>
      <c r="N440" s="106"/>
    </row>
    <row r="441" spans="1:14">
      <c r="A441" s="178"/>
      <c r="B441" s="179"/>
      <c r="C441" s="135"/>
      <c r="D441" s="135"/>
      <c r="E441" s="135"/>
      <c r="F441" s="135"/>
      <c r="G441" s="135"/>
      <c r="H441" s="112"/>
      <c r="I441" s="112"/>
      <c r="J441" s="110"/>
      <c r="K441" s="110"/>
      <c r="L441" s="112"/>
      <c r="M441" s="141"/>
      <c r="N441" s="106"/>
    </row>
    <row r="442" spans="1:14">
      <c r="A442" s="164"/>
      <c r="B442" s="179"/>
      <c r="C442" s="135"/>
      <c r="D442" s="135"/>
      <c r="E442" s="135"/>
      <c r="F442" s="135"/>
      <c r="G442" s="135"/>
      <c r="H442" s="112"/>
      <c r="I442" s="112"/>
      <c r="J442" s="110"/>
      <c r="K442" s="110"/>
      <c r="L442" s="112"/>
      <c r="M442" s="141"/>
      <c r="N442" s="106"/>
    </row>
    <row r="443" spans="1:14">
      <c r="A443" s="178"/>
      <c r="B443" s="179"/>
      <c r="C443" s="135"/>
      <c r="D443" s="135"/>
      <c r="E443" s="135"/>
      <c r="F443" s="135"/>
      <c r="G443" s="135"/>
      <c r="H443" s="112"/>
      <c r="I443" s="112"/>
      <c r="J443" s="110"/>
      <c r="K443" s="110"/>
      <c r="L443" s="112"/>
      <c r="M443" s="141"/>
      <c r="N443" s="106"/>
    </row>
    <row r="444" spans="1:14">
      <c r="A444" s="164"/>
      <c r="B444" s="179"/>
      <c r="C444" s="135"/>
      <c r="D444" s="135"/>
      <c r="E444" s="135"/>
      <c r="F444" s="135"/>
      <c r="G444" s="135"/>
      <c r="H444" s="112"/>
      <c r="I444" s="112"/>
      <c r="J444" s="110"/>
      <c r="K444" s="110"/>
      <c r="L444" s="112"/>
      <c r="M444" s="141"/>
      <c r="N444" s="106"/>
    </row>
    <row r="445" spans="1:14">
      <c r="A445" s="178"/>
      <c r="B445" s="179"/>
      <c r="C445" s="135"/>
      <c r="D445" s="135"/>
      <c r="E445" s="135"/>
      <c r="F445" s="135"/>
      <c r="G445" s="135"/>
      <c r="H445" s="112"/>
      <c r="I445" s="112"/>
      <c r="J445" s="110"/>
      <c r="K445" s="110"/>
      <c r="L445" s="112"/>
      <c r="M445" s="141"/>
      <c r="N445" s="106"/>
    </row>
    <row r="446" spans="1:14">
      <c r="A446" s="164"/>
      <c r="B446" s="179"/>
      <c r="C446" s="135"/>
      <c r="D446" s="135"/>
      <c r="E446" s="135"/>
      <c r="F446" s="135"/>
      <c r="G446" s="135"/>
      <c r="H446" s="112"/>
      <c r="I446" s="112"/>
      <c r="J446" s="110"/>
      <c r="K446" s="110"/>
      <c r="L446" s="112"/>
      <c r="M446" s="141"/>
      <c r="N446" s="106"/>
    </row>
    <row r="447" spans="1:14">
      <c r="A447" s="178"/>
      <c r="B447" s="179"/>
      <c r="C447" s="135"/>
      <c r="D447" s="135"/>
      <c r="E447" s="135"/>
      <c r="F447" s="135"/>
      <c r="G447" s="135"/>
      <c r="H447" s="112"/>
      <c r="I447" s="112"/>
      <c r="J447" s="110"/>
      <c r="K447" s="110"/>
      <c r="L447" s="112"/>
      <c r="M447" s="141"/>
      <c r="N447" s="106"/>
    </row>
    <row r="448" spans="1:14">
      <c r="A448" s="164"/>
      <c r="B448" s="179"/>
      <c r="C448" s="135"/>
      <c r="D448" s="135"/>
      <c r="E448" s="135"/>
      <c r="F448" s="135"/>
      <c r="G448" s="135"/>
      <c r="H448" s="112"/>
      <c r="I448" s="112"/>
      <c r="J448" s="110"/>
      <c r="K448" s="110"/>
      <c r="L448" s="112"/>
      <c r="M448" s="141"/>
      <c r="N448" s="106"/>
    </row>
    <row r="449" spans="1:14">
      <c r="A449" s="178"/>
      <c r="B449" s="179"/>
      <c r="C449" s="135"/>
      <c r="D449" s="135"/>
      <c r="E449" s="135"/>
      <c r="F449" s="135"/>
      <c r="G449" s="135"/>
      <c r="H449" s="112"/>
      <c r="I449" s="112"/>
      <c r="J449" s="110"/>
      <c r="K449" s="110"/>
      <c r="L449" s="112"/>
      <c r="M449" s="141"/>
      <c r="N449" s="106"/>
    </row>
    <row r="450" spans="1:14">
      <c r="A450" s="164"/>
      <c r="B450" s="179"/>
      <c r="C450" s="135"/>
      <c r="D450" s="135"/>
      <c r="E450" s="135"/>
      <c r="F450" s="135"/>
      <c r="G450" s="135"/>
      <c r="H450" s="112"/>
      <c r="I450" s="112"/>
      <c r="J450" s="110"/>
      <c r="K450" s="110"/>
      <c r="L450" s="112"/>
      <c r="M450" s="141"/>
      <c r="N450" s="106"/>
    </row>
    <row r="451" spans="1:14">
      <c r="A451" s="178"/>
      <c r="B451" s="179"/>
      <c r="C451" s="135"/>
      <c r="D451" s="135"/>
      <c r="E451" s="135"/>
      <c r="F451" s="135"/>
      <c r="G451" s="135"/>
      <c r="H451" s="112"/>
      <c r="I451" s="112"/>
      <c r="J451" s="110"/>
      <c r="K451" s="110"/>
      <c r="L451" s="112"/>
      <c r="M451" s="141"/>
      <c r="N451" s="106"/>
    </row>
    <row r="452" spans="1:14">
      <c r="A452" s="164"/>
      <c r="B452" s="179"/>
      <c r="C452" s="135"/>
      <c r="D452" s="135"/>
      <c r="E452" s="135"/>
      <c r="F452" s="135"/>
      <c r="G452" s="135"/>
      <c r="H452" s="112"/>
      <c r="I452" s="112"/>
      <c r="J452" s="110"/>
      <c r="K452" s="110"/>
      <c r="L452" s="112"/>
      <c r="M452" s="141"/>
      <c r="N452" s="106"/>
    </row>
    <row r="453" spans="1:14">
      <c r="A453" s="178"/>
      <c r="B453" s="179"/>
      <c r="C453" s="135"/>
      <c r="D453" s="135"/>
      <c r="E453" s="135"/>
      <c r="F453" s="135"/>
      <c r="G453" s="135"/>
      <c r="H453" s="112"/>
      <c r="I453" s="112"/>
      <c r="J453" s="110"/>
      <c r="K453" s="110"/>
      <c r="L453" s="112"/>
      <c r="M453" s="141"/>
      <c r="N453" s="106"/>
    </row>
    <row r="454" spans="1:14">
      <c r="A454" s="164"/>
      <c r="B454" s="179"/>
      <c r="C454" s="135"/>
      <c r="D454" s="135"/>
      <c r="E454" s="135"/>
      <c r="F454" s="135"/>
      <c r="G454" s="135"/>
      <c r="H454" s="112"/>
      <c r="I454" s="112"/>
      <c r="J454" s="110"/>
      <c r="K454" s="110"/>
      <c r="L454" s="112"/>
      <c r="M454" s="141"/>
      <c r="N454" s="106"/>
    </row>
    <row r="455" spans="1:14">
      <c r="A455" s="178"/>
      <c r="B455" s="179"/>
      <c r="C455" s="135"/>
      <c r="D455" s="135"/>
      <c r="E455" s="135"/>
      <c r="F455" s="135"/>
      <c r="G455" s="135"/>
      <c r="H455" s="112"/>
      <c r="I455" s="112"/>
      <c r="J455" s="110"/>
      <c r="K455" s="110"/>
      <c r="L455" s="112"/>
      <c r="M455" s="141"/>
      <c r="N455" s="106"/>
    </row>
    <row r="456" spans="1:14">
      <c r="A456" s="164"/>
      <c r="B456" s="179"/>
      <c r="C456" s="135"/>
      <c r="D456" s="135"/>
      <c r="E456" s="135"/>
      <c r="F456" s="135"/>
      <c r="G456" s="135"/>
      <c r="H456" s="112"/>
      <c r="I456" s="112"/>
      <c r="J456" s="110"/>
      <c r="K456" s="110"/>
      <c r="L456" s="112"/>
      <c r="M456" s="141"/>
      <c r="N456" s="106"/>
    </row>
    <row r="457" spans="1:14">
      <c r="A457" s="178"/>
      <c r="B457" s="179"/>
      <c r="C457" s="135"/>
      <c r="D457" s="135"/>
      <c r="E457" s="135"/>
      <c r="F457" s="135"/>
      <c r="G457" s="135"/>
      <c r="H457" s="112"/>
      <c r="I457" s="112"/>
      <c r="J457" s="110"/>
      <c r="K457" s="110"/>
      <c r="L457" s="112"/>
      <c r="M457" s="141"/>
      <c r="N457" s="106"/>
    </row>
    <row r="458" spans="1:14">
      <c r="A458" s="164"/>
      <c r="B458" s="179"/>
      <c r="C458" s="135"/>
      <c r="D458" s="135"/>
      <c r="E458" s="135"/>
      <c r="F458" s="135"/>
      <c r="G458" s="135"/>
      <c r="H458" s="112"/>
      <c r="I458" s="112"/>
      <c r="J458" s="110"/>
      <c r="K458" s="110"/>
      <c r="L458" s="112"/>
      <c r="M458" s="141"/>
      <c r="N458" s="106"/>
    </row>
    <row r="459" spans="1:14">
      <c r="A459" s="178"/>
      <c r="B459" s="179"/>
      <c r="C459" s="135"/>
      <c r="D459" s="135"/>
      <c r="E459" s="135"/>
      <c r="F459" s="135"/>
      <c r="G459" s="135"/>
      <c r="H459" s="112"/>
      <c r="I459" s="112"/>
      <c r="J459" s="110"/>
      <c r="K459" s="110"/>
      <c r="L459" s="112"/>
      <c r="M459" s="141"/>
      <c r="N459" s="106"/>
    </row>
    <row r="460" spans="1:14">
      <c r="A460" s="164"/>
      <c r="B460" s="179"/>
      <c r="C460" s="135"/>
      <c r="D460" s="135"/>
      <c r="E460" s="135"/>
      <c r="F460" s="135"/>
      <c r="G460" s="135"/>
      <c r="H460" s="112"/>
      <c r="I460" s="112"/>
      <c r="J460" s="110"/>
      <c r="K460" s="110"/>
      <c r="L460" s="112"/>
      <c r="M460" s="141"/>
      <c r="N460" s="106"/>
    </row>
    <row r="461" spans="1:14">
      <c r="A461" s="178"/>
      <c r="B461" s="179"/>
      <c r="C461" s="135"/>
      <c r="D461" s="135"/>
      <c r="E461" s="135"/>
      <c r="F461" s="135"/>
      <c r="G461" s="135"/>
      <c r="H461" s="112"/>
      <c r="I461" s="112"/>
      <c r="J461" s="110"/>
      <c r="K461" s="110"/>
      <c r="L461" s="112"/>
      <c r="M461" s="141"/>
      <c r="N461" s="106"/>
    </row>
    <row r="462" spans="1:14" ht="14.4" thickBot="1">
      <c r="A462" s="164"/>
      <c r="B462" s="180"/>
      <c r="C462" s="136"/>
      <c r="D462" s="136"/>
      <c r="E462" s="136"/>
      <c r="F462" s="136"/>
      <c r="G462" s="136"/>
      <c r="H462" s="115"/>
      <c r="I462" s="115"/>
      <c r="J462" s="114"/>
      <c r="K462" s="114"/>
      <c r="L462" s="115"/>
      <c r="M462" s="142"/>
      <c r="N462" s="106"/>
    </row>
    <row r="477" spans="1:16" ht="14.4" thickBot="1"/>
    <row r="478" spans="1:16">
      <c r="P478" s="130" t="s">
        <v>353</v>
      </c>
    </row>
    <row r="479" spans="1:16" ht="14.4" thickBot="1">
      <c r="P479" s="112" t="s">
        <v>225</v>
      </c>
    </row>
    <row r="480" spans="1:16">
      <c r="A480" s="122"/>
      <c r="B480" s="123"/>
      <c r="C480" s="151"/>
      <c r="D480" s="152" t="s">
        <v>402</v>
      </c>
      <c r="E480" s="151"/>
      <c r="F480" s="151"/>
      <c r="G480" s="151"/>
      <c r="H480" s="123"/>
      <c r="I480" s="123"/>
      <c r="J480" s="123"/>
      <c r="K480" s="123"/>
      <c r="L480" s="123"/>
      <c r="M480" s="153"/>
    </row>
    <row r="481" spans="1:14" ht="14.4" thickBot="1">
      <c r="A481" s="107" t="s">
        <v>348</v>
      </c>
      <c r="B481" s="104"/>
      <c r="C481" s="117" t="str">
        <f>Context!D26</f>
        <v xml:space="preserve">OFFICIAL - Sensitive - Education  Directorate </v>
      </c>
      <c r="D481" s="117"/>
      <c r="E481" s="133"/>
      <c r="F481" s="133" t="s">
        <v>143</v>
      </c>
      <c r="G481" s="117" t="str">
        <f>Context!J26</f>
        <v>XXXX School Excursion or Physical Activity</v>
      </c>
      <c r="H481" s="103"/>
      <c r="I481" s="103"/>
      <c r="J481" s="103"/>
      <c r="K481" s="103"/>
      <c r="L481" s="103"/>
      <c r="M481" s="139"/>
    </row>
    <row r="482" spans="1:14" ht="80.400000000000006">
      <c r="A482" s="176" t="s">
        <v>349</v>
      </c>
      <c r="B482" s="177" t="s">
        <v>350</v>
      </c>
      <c r="C482" s="138" t="s">
        <v>144</v>
      </c>
      <c r="D482" s="138" t="s">
        <v>351</v>
      </c>
      <c r="E482" s="138" t="s">
        <v>146</v>
      </c>
      <c r="F482" s="138" t="s">
        <v>147</v>
      </c>
      <c r="G482" s="138" t="s">
        <v>352</v>
      </c>
      <c r="H482" s="108" t="s">
        <v>53</v>
      </c>
      <c r="I482" s="108" t="s">
        <v>65</v>
      </c>
      <c r="J482" s="108" t="s">
        <v>353</v>
      </c>
      <c r="K482" s="108" t="s">
        <v>354</v>
      </c>
      <c r="L482" s="108" t="s">
        <v>355</v>
      </c>
      <c r="M482" s="129" t="s">
        <v>82</v>
      </c>
      <c r="N482" s="105" t="s">
        <v>356</v>
      </c>
    </row>
    <row r="483" spans="1:14">
      <c r="A483" s="164"/>
      <c r="B483" s="179"/>
      <c r="C483" s="135"/>
      <c r="D483" s="135"/>
      <c r="E483" s="135"/>
      <c r="F483" s="135"/>
      <c r="G483" s="135"/>
      <c r="H483" s="112"/>
      <c r="I483" s="112"/>
      <c r="J483" s="110"/>
      <c r="K483" s="110"/>
      <c r="L483" s="112"/>
      <c r="M483" s="141"/>
      <c r="N483" s="106"/>
    </row>
    <row r="484" spans="1:14">
      <c r="A484" s="178"/>
      <c r="B484" s="179"/>
      <c r="C484" s="135"/>
      <c r="D484" s="135"/>
      <c r="E484" s="135"/>
      <c r="F484" s="135"/>
      <c r="G484" s="135"/>
      <c r="H484" s="112"/>
      <c r="I484" s="112"/>
      <c r="J484" s="110"/>
      <c r="K484" s="110"/>
      <c r="L484" s="112"/>
      <c r="M484" s="141"/>
      <c r="N484" s="106"/>
    </row>
    <row r="485" spans="1:14">
      <c r="A485" s="178"/>
      <c r="B485" s="179"/>
      <c r="C485" s="135"/>
      <c r="D485" s="135"/>
      <c r="E485" s="135"/>
      <c r="F485" s="135"/>
      <c r="G485" s="135"/>
      <c r="H485" s="112"/>
      <c r="I485" s="112"/>
      <c r="J485" s="110"/>
      <c r="K485" s="110"/>
      <c r="L485" s="112"/>
      <c r="M485" s="141"/>
      <c r="N485" s="106"/>
    </row>
    <row r="486" spans="1:14">
      <c r="A486" s="164"/>
      <c r="B486" s="179"/>
      <c r="C486" s="135"/>
      <c r="D486" s="135"/>
      <c r="E486" s="135"/>
      <c r="F486" s="135"/>
      <c r="G486" s="135"/>
      <c r="H486" s="112"/>
      <c r="I486" s="112"/>
      <c r="J486" s="110"/>
      <c r="K486" s="110"/>
      <c r="L486" s="112"/>
      <c r="M486" s="141"/>
      <c r="N486" s="106"/>
    </row>
    <row r="487" spans="1:14">
      <c r="A487" s="178"/>
      <c r="B487" s="179"/>
      <c r="C487" s="135"/>
      <c r="D487" s="135"/>
      <c r="E487" s="135"/>
      <c r="F487" s="135"/>
      <c r="G487" s="135"/>
      <c r="H487" s="112"/>
      <c r="I487" s="112"/>
      <c r="J487" s="110"/>
      <c r="K487" s="110"/>
      <c r="L487" s="112"/>
      <c r="M487" s="141"/>
      <c r="N487" s="106"/>
    </row>
    <row r="488" spans="1:14">
      <c r="A488" s="164"/>
      <c r="B488" s="179"/>
      <c r="C488" s="135"/>
      <c r="D488" s="135"/>
      <c r="E488" s="135"/>
      <c r="F488" s="135"/>
      <c r="G488" s="135"/>
      <c r="H488" s="112"/>
      <c r="I488" s="112"/>
      <c r="J488" s="110"/>
      <c r="K488" s="110"/>
      <c r="L488" s="112"/>
      <c r="M488" s="141"/>
      <c r="N488" s="106"/>
    </row>
    <row r="489" spans="1:14">
      <c r="A489" s="178"/>
      <c r="B489" s="179"/>
      <c r="C489" s="135"/>
      <c r="D489" s="135"/>
      <c r="E489" s="135"/>
      <c r="F489" s="135"/>
      <c r="G489" s="135"/>
      <c r="H489" s="112"/>
      <c r="I489" s="112"/>
      <c r="J489" s="110"/>
      <c r="K489" s="110"/>
      <c r="L489" s="112"/>
      <c r="M489" s="141"/>
      <c r="N489" s="106"/>
    </row>
    <row r="490" spans="1:14">
      <c r="A490" s="164"/>
      <c r="B490" s="179"/>
      <c r="C490" s="135"/>
      <c r="D490" s="135"/>
      <c r="E490" s="135"/>
      <c r="F490" s="135"/>
      <c r="G490" s="135"/>
      <c r="H490" s="112"/>
      <c r="I490" s="112"/>
      <c r="J490" s="110"/>
      <c r="K490" s="110"/>
      <c r="L490" s="112"/>
      <c r="M490" s="141"/>
      <c r="N490" s="106"/>
    </row>
    <row r="491" spans="1:14">
      <c r="A491" s="178"/>
      <c r="B491" s="179"/>
      <c r="C491" s="135"/>
      <c r="D491" s="135"/>
      <c r="E491" s="135"/>
      <c r="F491" s="135"/>
      <c r="G491" s="135"/>
      <c r="H491" s="112"/>
      <c r="I491" s="112"/>
      <c r="J491" s="110"/>
      <c r="K491" s="110"/>
      <c r="L491" s="112"/>
      <c r="M491" s="141"/>
      <c r="N491" s="106"/>
    </row>
    <row r="492" spans="1:14">
      <c r="A492" s="164"/>
      <c r="B492" s="179"/>
      <c r="C492" s="135"/>
      <c r="D492" s="135"/>
      <c r="E492" s="135"/>
      <c r="F492" s="135"/>
      <c r="G492" s="135"/>
      <c r="H492" s="112"/>
      <c r="I492" s="112"/>
      <c r="J492" s="110"/>
      <c r="K492" s="110"/>
      <c r="L492" s="112"/>
      <c r="M492" s="141"/>
      <c r="N492" s="106"/>
    </row>
    <row r="493" spans="1:14">
      <c r="A493" s="178"/>
      <c r="B493" s="179"/>
      <c r="C493" s="135"/>
      <c r="D493" s="135"/>
      <c r="E493" s="135"/>
      <c r="F493" s="135"/>
      <c r="G493" s="135"/>
      <c r="H493" s="112"/>
      <c r="I493" s="112"/>
      <c r="J493" s="110"/>
      <c r="K493" s="110"/>
      <c r="L493" s="112"/>
      <c r="M493" s="141"/>
      <c r="N493" s="106"/>
    </row>
    <row r="494" spans="1:14">
      <c r="A494" s="164"/>
      <c r="B494" s="179"/>
      <c r="C494" s="135"/>
      <c r="D494" s="135"/>
      <c r="E494" s="135"/>
      <c r="F494" s="135"/>
      <c r="G494" s="135"/>
      <c r="H494" s="112"/>
      <c r="I494" s="112"/>
      <c r="J494" s="110"/>
      <c r="K494" s="110"/>
      <c r="L494" s="112"/>
      <c r="M494" s="141"/>
      <c r="N494" s="106"/>
    </row>
    <row r="495" spans="1:14">
      <c r="A495" s="178"/>
      <c r="B495" s="179"/>
      <c r="C495" s="135"/>
      <c r="D495" s="135"/>
      <c r="E495" s="135"/>
      <c r="F495" s="135"/>
      <c r="G495" s="135"/>
      <c r="H495" s="112"/>
      <c r="I495" s="112"/>
      <c r="J495" s="110"/>
      <c r="K495" s="110"/>
      <c r="L495" s="112"/>
      <c r="M495" s="141"/>
      <c r="N495" s="106"/>
    </row>
    <row r="496" spans="1:14">
      <c r="A496" s="164"/>
      <c r="B496" s="179"/>
      <c r="C496" s="135"/>
      <c r="D496" s="135"/>
      <c r="E496" s="135"/>
      <c r="F496" s="135"/>
      <c r="G496" s="135"/>
      <c r="H496" s="112"/>
      <c r="I496" s="112"/>
      <c r="J496" s="110"/>
      <c r="K496" s="110"/>
      <c r="L496" s="112"/>
      <c r="M496" s="141"/>
      <c r="N496" s="106"/>
    </row>
    <row r="497" spans="1:14">
      <c r="A497" s="178"/>
      <c r="B497" s="179"/>
      <c r="C497" s="135"/>
      <c r="D497" s="135"/>
      <c r="E497" s="135"/>
      <c r="F497" s="135"/>
      <c r="G497" s="135"/>
      <c r="H497" s="112"/>
      <c r="I497" s="112"/>
      <c r="J497" s="110"/>
      <c r="K497" s="110"/>
      <c r="L497" s="112"/>
      <c r="M497" s="141"/>
      <c r="N497" s="106"/>
    </row>
    <row r="498" spans="1:14">
      <c r="A498" s="164"/>
      <c r="B498" s="179"/>
      <c r="C498" s="135"/>
      <c r="D498" s="135"/>
      <c r="E498" s="135"/>
      <c r="F498" s="135"/>
      <c r="G498" s="135"/>
      <c r="H498" s="112"/>
      <c r="I498" s="112"/>
      <c r="J498" s="110"/>
      <c r="K498" s="110"/>
      <c r="L498" s="112"/>
      <c r="M498" s="141"/>
      <c r="N498" s="106"/>
    </row>
    <row r="499" spans="1:14">
      <c r="A499" s="178"/>
      <c r="B499" s="179"/>
      <c r="C499" s="135"/>
      <c r="D499" s="135"/>
      <c r="E499" s="135"/>
      <c r="F499" s="135"/>
      <c r="G499" s="135"/>
      <c r="H499" s="112"/>
      <c r="I499" s="112"/>
      <c r="J499" s="110"/>
      <c r="K499" s="110"/>
      <c r="L499" s="112"/>
      <c r="M499" s="141"/>
      <c r="N499" s="106"/>
    </row>
    <row r="500" spans="1:14">
      <c r="A500" s="164"/>
      <c r="B500" s="179"/>
      <c r="C500" s="135"/>
      <c r="D500" s="135"/>
      <c r="E500" s="135"/>
      <c r="F500" s="135"/>
      <c r="G500" s="135"/>
      <c r="H500" s="112"/>
      <c r="I500" s="112"/>
      <c r="J500" s="110"/>
      <c r="K500" s="110"/>
      <c r="L500" s="112"/>
      <c r="M500" s="141"/>
      <c r="N500" s="106"/>
    </row>
    <row r="501" spans="1:14">
      <c r="A501" s="178"/>
      <c r="B501" s="179"/>
      <c r="C501" s="135"/>
      <c r="D501" s="135"/>
      <c r="E501" s="135"/>
      <c r="F501" s="135"/>
      <c r="G501" s="135"/>
      <c r="H501" s="112"/>
      <c r="I501" s="112"/>
      <c r="J501" s="110"/>
      <c r="K501" s="110"/>
      <c r="L501" s="112"/>
      <c r="M501" s="141"/>
      <c r="N501" s="106"/>
    </row>
    <row r="502" spans="1:14">
      <c r="A502" s="164"/>
      <c r="B502" s="179"/>
      <c r="C502" s="135"/>
      <c r="D502" s="135"/>
      <c r="E502" s="135"/>
      <c r="F502" s="135"/>
      <c r="G502" s="135"/>
      <c r="H502" s="112"/>
      <c r="I502" s="112"/>
      <c r="J502" s="110"/>
      <c r="K502" s="110"/>
      <c r="L502" s="112"/>
      <c r="M502" s="141"/>
      <c r="N502" s="106"/>
    </row>
    <row r="503" spans="1:14">
      <c r="A503" s="178"/>
      <c r="B503" s="179"/>
      <c r="C503" s="135"/>
      <c r="D503" s="135"/>
      <c r="E503" s="135"/>
      <c r="F503" s="135"/>
      <c r="G503" s="135"/>
      <c r="H503" s="112"/>
      <c r="I503" s="112"/>
      <c r="J503" s="110"/>
      <c r="K503" s="110"/>
      <c r="L503" s="112"/>
      <c r="M503" s="141"/>
      <c r="N503" s="106"/>
    </row>
    <row r="504" spans="1:14">
      <c r="A504" s="164"/>
      <c r="B504" s="179"/>
      <c r="C504" s="135"/>
      <c r="D504" s="135"/>
      <c r="E504" s="135"/>
      <c r="F504" s="135"/>
      <c r="G504" s="135"/>
      <c r="H504" s="112"/>
      <c r="I504" s="112"/>
      <c r="J504" s="110"/>
      <c r="K504" s="110"/>
      <c r="L504" s="112"/>
      <c r="M504" s="141"/>
      <c r="N504" s="106"/>
    </row>
    <row r="505" spans="1:14">
      <c r="A505" s="178"/>
      <c r="B505" s="179"/>
      <c r="C505" s="135"/>
      <c r="D505" s="135"/>
      <c r="E505" s="135"/>
      <c r="F505" s="135"/>
      <c r="G505" s="135"/>
      <c r="H505" s="112"/>
      <c r="I505" s="112"/>
      <c r="J505" s="110"/>
      <c r="K505" s="110"/>
      <c r="L505" s="112"/>
      <c r="M505" s="141"/>
      <c r="N505" s="106"/>
    </row>
    <row r="506" spans="1:14">
      <c r="A506" s="164"/>
      <c r="B506" s="179"/>
      <c r="C506" s="135"/>
      <c r="D506" s="135"/>
      <c r="E506" s="135"/>
      <c r="F506" s="135"/>
      <c r="G506" s="135"/>
      <c r="H506" s="112"/>
      <c r="I506" s="112"/>
      <c r="J506" s="110"/>
      <c r="K506" s="110"/>
      <c r="L506" s="112"/>
      <c r="M506" s="141"/>
      <c r="N506" s="106"/>
    </row>
    <row r="507" spans="1:14">
      <c r="A507" s="178"/>
      <c r="B507" s="179"/>
      <c r="C507" s="135"/>
      <c r="D507" s="135"/>
      <c r="E507" s="135"/>
      <c r="F507" s="135"/>
      <c r="G507" s="135"/>
      <c r="H507" s="112"/>
      <c r="I507" s="112"/>
      <c r="J507" s="110"/>
      <c r="K507" s="110"/>
      <c r="L507" s="112"/>
      <c r="M507" s="141"/>
      <c r="N507" s="106"/>
    </row>
    <row r="508" spans="1:14">
      <c r="A508" s="164"/>
      <c r="B508" s="179"/>
      <c r="C508" s="135"/>
      <c r="D508" s="135"/>
      <c r="E508" s="135"/>
      <c r="F508" s="135"/>
      <c r="G508" s="135"/>
      <c r="H508" s="112"/>
      <c r="I508" s="112"/>
      <c r="J508" s="110"/>
      <c r="K508" s="110"/>
      <c r="L508" s="112"/>
      <c r="M508" s="141"/>
      <c r="N508" s="106"/>
    </row>
    <row r="509" spans="1:14">
      <c r="A509" s="178"/>
      <c r="B509" s="179"/>
      <c r="C509" s="135"/>
      <c r="D509" s="135"/>
      <c r="E509" s="135"/>
      <c r="F509" s="135"/>
      <c r="G509" s="135"/>
      <c r="H509" s="112"/>
      <c r="I509" s="112"/>
      <c r="J509" s="110"/>
      <c r="K509" s="110"/>
      <c r="L509" s="112"/>
      <c r="M509" s="141"/>
      <c r="N509" s="106"/>
    </row>
    <row r="510" spans="1:14">
      <c r="A510" s="164"/>
      <c r="B510" s="179"/>
      <c r="C510" s="135"/>
      <c r="D510" s="135"/>
      <c r="E510" s="135"/>
      <c r="F510" s="135"/>
      <c r="G510" s="135"/>
      <c r="H510" s="112"/>
      <c r="I510" s="112"/>
      <c r="J510" s="110"/>
      <c r="K510" s="110"/>
      <c r="L510" s="112"/>
      <c r="M510" s="141"/>
      <c r="N510" s="106"/>
    </row>
    <row r="511" spans="1:14">
      <c r="A511" s="178"/>
      <c r="B511" s="179"/>
      <c r="C511" s="135"/>
      <c r="D511" s="135"/>
      <c r="E511" s="135"/>
      <c r="F511" s="135"/>
      <c r="G511" s="135"/>
      <c r="H511" s="112"/>
      <c r="I511" s="112"/>
      <c r="J511" s="110"/>
      <c r="K511" s="110"/>
      <c r="L511" s="112"/>
      <c r="M511" s="141"/>
      <c r="N511" s="106"/>
    </row>
    <row r="512" spans="1:14">
      <c r="A512" s="164"/>
      <c r="B512" s="179"/>
      <c r="C512" s="135"/>
      <c r="D512" s="135"/>
      <c r="E512" s="135"/>
      <c r="F512" s="135"/>
      <c r="G512" s="135"/>
      <c r="H512" s="112"/>
      <c r="I512" s="112"/>
      <c r="J512" s="110"/>
      <c r="K512" s="110"/>
      <c r="L512" s="112"/>
      <c r="M512" s="141"/>
      <c r="N512" s="106"/>
    </row>
    <row r="513" spans="1:14">
      <c r="A513" s="178"/>
      <c r="B513" s="179"/>
      <c r="C513" s="135"/>
      <c r="D513" s="135"/>
      <c r="E513" s="135"/>
      <c r="F513" s="135"/>
      <c r="G513" s="135"/>
      <c r="H513" s="112"/>
      <c r="I513" s="112"/>
      <c r="J513" s="110"/>
      <c r="K513" s="110"/>
      <c r="L513" s="112"/>
      <c r="M513" s="141"/>
      <c r="N513" s="106"/>
    </row>
    <row r="514" spans="1:14">
      <c r="A514" s="164"/>
      <c r="B514" s="179"/>
      <c r="C514" s="135"/>
      <c r="D514" s="135"/>
      <c r="E514" s="135"/>
      <c r="F514" s="135"/>
      <c r="G514" s="135"/>
      <c r="H514" s="112"/>
      <c r="I514" s="112"/>
      <c r="J514" s="110"/>
      <c r="K514" s="110"/>
      <c r="L514" s="112"/>
      <c r="M514" s="141"/>
      <c r="N514" s="106"/>
    </row>
    <row r="515" spans="1:14">
      <c r="A515" s="178"/>
      <c r="B515" s="179"/>
      <c r="C515" s="135"/>
      <c r="D515" s="135"/>
      <c r="E515" s="135"/>
      <c r="F515" s="135"/>
      <c r="G515" s="135"/>
      <c r="H515" s="112"/>
      <c r="I515" s="112"/>
      <c r="J515" s="110"/>
      <c r="K515" s="110"/>
      <c r="L515" s="112"/>
      <c r="M515" s="141"/>
      <c r="N515" s="106"/>
    </row>
    <row r="516" spans="1:14">
      <c r="A516" s="164"/>
      <c r="B516" s="179"/>
      <c r="C516" s="135"/>
      <c r="D516" s="135"/>
      <c r="E516" s="135"/>
      <c r="F516" s="135"/>
      <c r="G516" s="135"/>
      <c r="H516" s="112"/>
      <c r="I516" s="112"/>
      <c r="J516" s="110"/>
      <c r="K516" s="110"/>
      <c r="L516" s="112"/>
      <c r="M516" s="141"/>
      <c r="N516" s="106"/>
    </row>
    <row r="517" spans="1:14">
      <c r="A517" s="178"/>
      <c r="B517" s="179"/>
      <c r="C517" s="135"/>
      <c r="D517" s="135"/>
      <c r="E517" s="135"/>
      <c r="F517" s="135"/>
      <c r="G517" s="135"/>
      <c r="H517" s="112"/>
      <c r="I517" s="112"/>
      <c r="J517" s="110"/>
      <c r="K517" s="110"/>
      <c r="L517" s="112"/>
      <c r="M517" s="141"/>
      <c r="N517" s="106"/>
    </row>
    <row r="518" spans="1:14">
      <c r="A518" s="164"/>
      <c r="B518" s="179"/>
      <c r="C518" s="135"/>
      <c r="D518" s="135"/>
      <c r="E518" s="135"/>
      <c r="F518" s="135"/>
      <c r="G518" s="135"/>
      <c r="H518" s="112"/>
      <c r="I518" s="112"/>
      <c r="J518" s="110"/>
      <c r="K518" s="110"/>
      <c r="L518" s="112"/>
      <c r="M518" s="141"/>
      <c r="N518" s="106"/>
    </row>
    <row r="519" spans="1:14">
      <c r="A519" s="178"/>
      <c r="B519" s="179"/>
      <c r="C519" s="135"/>
      <c r="D519" s="135"/>
      <c r="E519" s="135"/>
      <c r="F519" s="135"/>
      <c r="G519" s="135"/>
      <c r="H519" s="112"/>
      <c r="I519" s="112"/>
      <c r="J519" s="110"/>
      <c r="K519" s="110"/>
      <c r="L519" s="112"/>
      <c r="M519" s="141"/>
      <c r="N519" s="106"/>
    </row>
    <row r="520" spans="1:14">
      <c r="A520" s="164"/>
      <c r="B520" s="179"/>
      <c r="C520" s="135"/>
      <c r="D520" s="135"/>
      <c r="E520" s="135"/>
      <c r="F520" s="135"/>
      <c r="G520" s="135"/>
      <c r="H520" s="112"/>
      <c r="I520" s="112"/>
      <c r="J520" s="110"/>
      <c r="K520" s="110"/>
      <c r="L520" s="112"/>
      <c r="M520" s="141"/>
      <c r="N520" s="106"/>
    </row>
    <row r="521" spans="1:14">
      <c r="A521" s="178"/>
      <c r="B521" s="179"/>
      <c r="C521" s="135"/>
      <c r="D521" s="135"/>
      <c r="E521" s="135"/>
      <c r="F521" s="135"/>
      <c r="G521" s="135"/>
      <c r="H521" s="112"/>
      <c r="I521" s="112"/>
      <c r="J521" s="110"/>
      <c r="K521" s="110"/>
      <c r="L521" s="112"/>
      <c r="M521" s="141"/>
      <c r="N521" s="106"/>
    </row>
    <row r="522" spans="1:14">
      <c r="A522" s="164"/>
      <c r="B522" s="179"/>
      <c r="C522" s="135"/>
      <c r="D522" s="135"/>
      <c r="E522" s="135"/>
      <c r="F522" s="135"/>
      <c r="G522" s="135"/>
      <c r="H522" s="112"/>
      <c r="I522" s="112"/>
      <c r="J522" s="110"/>
      <c r="K522" s="110"/>
      <c r="L522" s="112"/>
      <c r="M522" s="141"/>
      <c r="N522" s="106"/>
    </row>
    <row r="523" spans="1:14">
      <c r="A523" s="178"/>
      <c r="B523" s="179"/>
      <c r="C523" s="135"/>
      <c r="D523" s="135"/>
      <c r="E523" s="135"/>
      <c r="F523" s="135"/>
      <c r="G523" s="135"/>
      <c r="H523" s="112"/>
      <c r="I523" s="112"/>
      <c r="J523" s="110"/>
      <c r="K523" s="110"/>
      <c r="L523" s="112"/>
      <c r="M523" s="141"/>
      <c r="N523" s="106"/>
    </row>
    <row r="524" spans="1:14">
      <c r="A524" s="164"/>
      <c r="B524" s="179"/>
      <c r="C524" s="135"/>
      <c r="D524" s="135"/>
      <c r="E524" s="135"/>
      <c r="F524" s="135"/>
      <c r="G524" s="135"/>
      <c r="H524" s="112"/>
      <c r="I524" s="112"/>
      <c r="J524" s="110"/>
      <c r="K524" s="110"/>
      <c r="L524" s="112"/>
      <c r="M524" s="141"/>
      <c r="N524" s="106"/>
    </row>
    <row r="525" spans="1:14">
      <c r="A525" s="178"/>
      <c r="B525" s="179"/>
      <c r="C525" s="135"/>
      <c r="D525" s="135"/>
      <c r="E525" s="135"/>
      <c r="F525" s="135"/>
      <c r="G525" s="135"/>
      <c r="H525" s="112"/>
      <c r="I525" s="112"/>
      <c r="J525" s="110"/>
      <c r="K525" s="110"/>
      <c r="L525" s="112"/>
      <c r="M525" s="141"/>
      <c r="N525" s="106"/>
    </row>
    <row r="526" spans="1:14">
      <c r="A526" s="164"/>
      <c r="B526" s="179"/>
      <c r="C526" s="135"/>
      <c r="D526" s="135"/>
      <c r="E526" s="135"/>
      <c r="F526" s="135"/>
      <c r="G526" s="135"/>
      <c r="H526" s="112"/>
      <c r="I526" s="112"/>
      <c r="J526" s="110"/>
      <c r="K526" s="110"/>
      <c r="L526" s="112"/>
      <c r="M526" s="141"/>
      <c r="N526" s="106"/>
    </row>
    <row r="527" spans="1:14">
      <c r="A527" s="178"/>
      <c r="B527" s="179"/>
      <c r="C527" s="135"/>
      <c r="D527" s="135"/>
      <c r="E527" s="135"/>
      <c r="F527" s="135"/>
      <c r="G527" s="135"/>
      <c r="H527" s="112"/>
      <c r="I527" s="112"/>
      <c r="J527" s="110"/>
      <c r="K527" s="110"/>
      <c r="L527" s="112"/>
      <c r="M527" s="141"/>
      <c r="N527" s="106"/>
    </row>
    <row r="528" spans="1:14">
      <c r="A528" s="164"/>
      <c r="B528" s="179"/>
      <c r="C528" s="135"/>
      <c r="D528" s="135"/>
      <c r="E528" s="135"/>
      <c r="F528" s="135"/>
      <c r="G528" s="135"/>
      <c r="H528" s="112"/>
      <c r="I528" s="112"/>
      <c r="J528" s="110"/>
      <c r="K528" s="110"/>
      <c r="L528" s="112"/>
      <c r="M528" s="141"/>
      <c r="N528" s="106"/>
    </row>
    <row r="529" spans="1:14">
      <c r="A529" s="178"/>
      <c r="B529" s="179"/>
      <c r="C529" s="135"/>
      <c r="D529" s="135"/>
      <c r="E529" s="135"/>
      <c r="F529" s="135"/>
      <c r="G529" s="135"/>
      <c r="H529" s="112"/>
      <c r="I529" s="112"/>
      <c r="J529" s="110"/>
      <c r="K529" s="110"/>
      <c r="L529" s="112"/>
      <c r="M529" s="141"/>
      <c r="N529" s="106"/>
    </row>
    <row r="530" spans="1:14">
      <c r="A530" s="164"/>
      <c r="B530" s="179"/>
      <c r="C530" s="135"/>
      <c r="D530" s="135"/>
      <c r="E530" s="135"/>
      <c r="F530" s="135"/>
      <c r="G530" s="135"/>
      <c r="H530" s="112"/>
      <c r="I530" s="112"/>
      <c r="J530" s="110"/>
      <c r="K530" s="110"/>
      <c r="L530" s="112"/>
      <c r="M530" s="141"/>
      <c r="N530" s="106"/>
    </row>
    <row r="531" spans="1:14">
      <c r="A531" s="178"/>
      <c r="B531" s="179"/>
      <c r="C531" s="135"/>
      <c r="D531" s="135"/>
      <c r="E531" s="135"/>
      <c r="F531" s="135"/>
      <c r="G531" s="135"/>
      <c r="H531" s="112"/>
      <c r="I531" s="112"/>
      <c r="J531" s="110"/>
      <c r="K531" s="110"/>
      <c r="L531" s="112"/>
      <c r="M531" s="141"/>
      <c r="N531" s="106"/>
    </row>
    <row r="532" spans="1:14">
      <c r="A532" s="164"/>
      <c r="B532" s="179"/>
      <c r="C532" s="135"/>
      <c r="D532" s="135"/>
      <c r="E532" s="135"/>
      <c r="F532" s="135"/>
      <c r="G532" s="135"/>
      <c r="H532" s="112"/>
      <c r="I532" s="112"/>
      <c r="J532" s="110"/>
      <c r="K532" s="110"/>
      <c r="L532" s="112"/>
      <c r="M532" s="141"/>
      <c r="N532" s="106"/>
    </row>
    <row r="533" spans="1:14">
      <c r="A533" s="178"/>
      <c r="B533" s="179"/>
      <c r="C533" s="135"/>
      <c r="D533" s="135"/>
      <c r="E533" s="135"/>
      <c r="F533" s="135"/>
      <c r="G533" s="135"/>
      <c r="H533" s="112"/>
      <c r="I533" s="112"/>
      <c r="J533" s="110"/>
      <c r="K533" s="110"/>
      <c r="L533" s="112"/>
      <c r="M533" s="141"/>
      <c r="N533" s="106"/>
    </row>
    <row r="534" spans="1:14">
      <c r="A534" s="164"/>
      <c r="B534" s="179"/>
      <c r="C534" s="135"/>
      <c r="D534" s="135"/>
      <c r="E534" s="135"/>
      <c r="F534" s="135"/>
      <c r="G534" s="135"/>
      <c r="H534" s="112"/>
      <c r="I534" s="112"/>
      <c r="J534" s="110"/>
      <c r="K534" s="110"/>
      <c r="L534" s="112"/>
      <c r="M534" s="141"/>
      <c r="N534" s="106"/>
    </row>
    <row r="535" spans="1:14">
      <c r="A535" s="178"/>
      <c r="B535" s="179"/>
      <c r="C535" s="135"/>
      <c r="D535" s="135"/>
      <c r="E535" s="135"/>
      <c r="F535" s="135"/>
      <c r="G535" s="135"/>
      <c r="H535" s="112"/>
      <c r="I535" s="112"/>
      <c r="J535" s="110"/>
      <c r="K535" s="110"/>
      <c r="L535" s="112"/>
      <c r="M535" s="141"/>
      <c r="N535" s="106"/>
    </row>
    <row r="536" spans="1:14">
      <c r="A536" s="164"/>
      <c r="B536" s="179"/>
      <c r="C536" s="135"/>
      <c r="D536" s="135"/>
      <c r="E536" s="135"/>
      <c r="F536" s="135"/>
      <c r="G536" s="135"/>
      <c r="H536" s="112"/>
      <c r="I536" s="112"/>
      <c r="J536" s="110"/>
      <c r="K536" s="110"/>
      <c r="L536" s="112"/>
      <c r="M536" s="141"/>
      <c r="N536" s="106"/>
    </row>
    <row r="537" spans="1:14">
      <c r="A537" s="178"/>
      <c r="B537" s="179"/>
      <c r="C537" s="135"/>
      <c r="D537" s="135"/>
      <c r="E537" s="135"/>
      <c r="F537" s="135"/>
      <c r="G537" s="135"/>
      <c r="H537" s="112"/>
      <c r="I537" s="112"/>
      <c r="J537" s="110"/>
      <c r="K537" s="110"/>
      <c r="L537" s="112"/>
      <c r="M537" s="141"/>
      <c r="N537" s="106"/>
    </row>
    <row r="538" spans="1:14">
      <c r="A538" s="164"/>
      <c r="B538" s="179"/>
      <c r="C538" s="135"/>
      <c r="D538" s="135"/>
      <c r="E538" s="135"/>
      <c r="F538" s="135"/>
      <c r="G538" s="135"/>
      <c r="H538" s="112"/>
      <c r="I538" s="112"/>
      <c r="J538" s="110"/>
      <c r="K538" s="110"/>
      <c r="L538" s="112"/>
      <c r="M538" s="141"/>
      <c r="N538" s="106"/>
    </row>
    <row r="539" spans="1:14">
      <c r="A539" s="178"/>
      <c r="B539" s="179"/>
      <c r="C539" s="135"/>
      <c r="D539" s="135"/>
      <c r="E539" s="135"/>
      <c r="F539" s="135"/>
      <c r="G539" s="135"/>
      <c r="H539" s="112"/>
      <c r="I539" s="112"/>
      <c r="J539" s="110"/>
      <c r="K539" s="110"/>
      <c r="L539" s="112"/>
      <c r="M539" s="141"/>
      <c r="N539" s="106"/>
    </row>
    <row r="540" spans="1:14">
      <c r="A540" s="164"/>
      <c r="B540" s="179"/>
      <c r="C540" s="135"/>
      <c r="D540" s="135"/>
      <c r="E540" s="135"/>
      <c r="F540" s="135"/>
      <c r="G540" s="135"/>
      <c r="H540" s="112"/>
      <c r="I540" s="112"/>
      <c r="J540" s="110"/>
      <c r="K540" s="110"/>
      <c r="L540" s="112"/>
      <c r="M540" s="141"/>
      <c r="N540" s="106"/>
    </row>
    <row r="541" spans="1:14">
      <c r="A541" s="178"/>
      <c r="B541" s="179"/>
      <c r="C541" s="135"/>
      <c r="D541" s="135"/>
      <c r="E541" s="135"/>
      <c r="F541" s="135"/>
      <c r="G541" s="135"/>
      <c r="H541" s="112"/>
      <c r="I541" s="112"/>
      <c r="J541" s="110"/>
      <c r="K541" s="110"/>
      <c r="L541" s="112"/>
      <c r="M541" s="141"/>
      <c r="N541" s="106"/>
    </row>
    <row r="542" spans="1:14">
      <c r="A542" s="164"/>
      <c r="B542" s="179"/>
      <c r="C542" s="135"/>
      <c r="D542" s="135"/>
      <c r="E542" s="135"/>
      <c r="F542" s="135"/>
      <c r="G542" s="135"/>
      <c r="H542" s="112"/>
      <c r="I542" s="112"/>
      <c r="J542" s="110"/>
      <c r="K542" s="110"/>
      <c r="L542" s="112"/>
      <c r="M542" s="141"/>
      <c r="N542" s="106"/>
    </row>
    <row r="543" spans="1:14">
      <c r="A543" s="178"/>
      <c r="B543" s="179"/>
      <c r="C543" s="135"/>
      <c r="D543" s="135"/>
      <c r="E543" s="135"/>
      <c r="F543" s="135"/>
      <c r="G543" s="135"/>
      <c r="H543" s="112"/>
      <c r="I543" s="112"/>
      <c r="J543" s="110"/>
      <c r="K543" s="110"/>
      <c r="L543" s="112"/>
      <c r="M543" s="141"/>
      <c r="N543" s="106"/>
    </row>
    <row r="544" spans="1:14">
      <c r="A544" s="164"/>
      <c r="B544" s="179"/>
      <c r="C544" s="135"/>
      <c r="D544" s="135"/>
      <c r="E544" s="135"/>
      <c r="F544" s="135"/>
      <c r="G544" s="135"/>
      <c r="H544" s="112"/>
      <c r="I544" s="112"/>
      <c r="J544" s="110"/>
      <c r="K544" s="110"/>
      <c r="L544" s="112"/>
      <c r="M544" s="141"/>
      <c r="N544" s="106"/>
    </row>
    <row r="545" spans="1:14">
      <c r="A545" s="178"/>
      <c r="B545" s="179"/>
      <c r="C545" s="135"/>
      <c r="D545" s="135"/>
      <c r="E545" s="135"/>
      <c r="F545" s="135"/>
      <c r="G545" s="135"/>
      <c r="H545" s="112"/>
      <c r="I545" s="112"/>
      <c r="J545" s="110"/>
      <c r="K545" s="110"/>
      <c r="L545" s="112"/>
      <c r="M545" s="141"/>
      <c r="N545" s="106"/>
    </row>
    <row r="546" spans="1:14">
      <c r="A546" s="164"/>
      <c r="B546" s="179"/>
      <c r="C546" s="135"/>
      <c r="D546" s="135"/>
      <c r="E546" s="135"/>
      <c r="F546" s="135"/>
      <c r="G546" s="135"/>
      <c r="H546" s="112"/>
      <c r="I546" s="112"/>
      <c r="J546" s="110"/>
      <c r="K546" s="110"/>
      <c r="L546" s="112"/>
      <c r="M546" s="141"/>
      <c r="N546" s="106"/>
    </row>
    <row r="547" spans="1:14">
      <c r="A547" s="178"/>
      <c r="B547" s="179"/>
      <c r="C547" s="135"/>
      <c r="D547" s="135"/>
      <c r="E547" s="135"/>
      <c r="F547" s="135"/>
      <c r="G547" s="135"/>
      <c r="H547" s="112"/>
      <c r="I547" s="112"/>
      <c r="J547" s="110"/>
      <c r="K547" s="110"/>
      <c r="L547" s="112"/>
      <c r="M547" s="141"/>
      <c r="N547" s="106"/>
    </row>
    <row r="548" spans="1:14">
      <c r="A548" s="164"/>
      <c r="B548" s="179"/>
      <c r="C548" s="135"/>
      <c r="D548" s="135"/>
      <c r="E548" s="135"/>
      <c r="F548" s="135"/>
      <c r="G548" s="135"/>
      <c r="H548" s="112"/>
      <c r="I548" s="112"/>
      <c r="J548" s="110"/>
      <c r="K548" s="110"/>
      <c r="L548" s="112"/>
      <c r="M548" s="141"/>
      <c r="N548" s="106"/>
    </row>
    <row r="549" spans="1:14">
      <c r="A549" s="178"/>
      <c r="B549" s="179"/>
      <c r="C549" s="135"/>
      <c r="D549" s="135"/>
      <c r="E549" s="135"/>
      <c r="F549" s="135"/>
      <c r="G549" s="135"/>
      <c r="H549" s="112"/>
      <c r="I549" s="112"/>
      <c r="J549" s="110"/>
      <c r="K549" s="110"/>
      <c r="L549" s="112"/>
      <c r="M549" s="141"/>
      <c r="N549" s="106"/>
    </row>
    <row r="550" spans="1:14">
      <c r="A550" s="164"/>
      <c r="B550" s="179"/>
      <c r="C550" s="135"/>
      <c r="D550" s="135"/>
      <c r="E550" s="135"/>
      <c r="F550" s="135"/>
      <c r="G550" s="135"/>
      <c r="H550" s="112"/>
      <c r="I550" s="112"/>
      <c r="J550" s="110"/>
      <c r="K550" s="110"/>
      <c r="L550" s="112"/>
      <c r="M550" s="141"/>
      <c r="N550" s="106"/>
    </row>
    <row r="551" spans="1:14">
      <c r="A551" s="178"/>
      <c r="B551" s="179"/>
      <c r="C551" s="135"/>
      <c r="D551" s="135"/>
      <c r="E551" s="135"/>
      <c r="F551" s="135"/>
      <c r="G551" s="135"/>
      <c r="H551" s="112"/>
      <c r="I551" s="112"/>
      <c r="J551" s="110"/>
      <c r="K551" s="110"/>
      <c r="L551" s="112"/>
      <c r="M551" s="141"/>
      <c r="N551" s="106"/>
    </row>
    <row r="552" spans="1:14">
      <c r="A552" s="164"/>
      <c r="B552" s="179"/>
      <c r="C552" s="135"/>
      <c r="D552" s="135"/>
      <c r="E552" s="135"/>
      <c r="F552" s="135"/>
      <c r="G552" s="135"/>
      <c r="H552" s="112"/>
      <c r="I552" s="112"/>
      <c r="J552" s="110"/>
      <c r="K552" s="110"/>
      <c r="L552" s="112"/>
      <c r="M552" s="141"/>
      <c r="N552" s="106"/>
    </row>
    <row r="553" spans="1:14">
      <c r="A553" s="178"/>
      <c r="B553" s="179"/>
      <c r="C553" s="135"/>
      <c r="D553" s="135"/>
      <c r="E553" s="135"/>
      <c r="F553" s="135"/>
      <c r="G553" s="135"/>
      <c r="H553" s="112"/>
      <c r="I553" s="112"/>
      <c r="J553" s="110"/>
      <c r="K553" s="110"/>
      <c r="L553" s="112"/>
      <c r="M553" s="141"/>
      <c r="N553" s="106"/>
    </row>
    <row r="554" spans="1:14">
      <c r="A554" s="164"/>
      <c r="B554" s="179"/>
      <c r="C554" s="135"/>
      <c r="D554" s="135"/>
      <c r="E554" s="135"/>
      <c r="F554" s="135"/>
      <c r="G554" s="135"/>
      <c r="H554" s="112"/>
      <c r="I554" s="112"/>
      <c r="J554" s="110"/>
      <c r="K554" s="110"/>
      <c r="L554" s="112"/>
      <c r="M554" s="141"/>
      <c r="N554" s="106"/>
    </row>
    <row r="555" spans="1:14">
      <c r="A555" s="178"/>
      <c r="B555" s="179"/>
      <c r="C555" s="135"/>
      <c r="D555" s="135"/>
      <c r="E555" s="135"/>
      <c r="F555" s="135"/>
      <c r="G555" s="135"/>
      <c r="H555" s="112"/>
      <c r="I555" s="112"/>
      <c r="J555" s="110"/>
      <c r="K555" s="110"/>
      <c r="L555" s="112"/>
      <c r="M555" s="141"/>
      <c r="N555" s="106"/>
    </row>
    <row r="556" spans="1:14">
      <c r="A556" s="164"/>
      <c r="B556" s="179"/>
      <c r="C556" s="135"/>
      <c r="D556" s="135"/>
      <c r="E556" s="135"/>
      <c r="F556" s="135"/>
      <c r="G556" s="135"/>
      <c r="H556" s="112"/>
      <c r="I556" s="112"/>
      <c r="J556" s="110"/>
      <c r="K556" s="110"/>
      <c r="L556" s="112"/>
      <c r="M556" s="141"/>
      <c r="N556" s="106"/>
    </row>
    <row r="557" spans="1:14">
      <c r="A557" s="178"/>
      <c r="B557" s="179"/>
      <c r="C557" s="135"/>
      <c r="D557" s="135"/>
      <c r="E557" s="135"/>
      <c r="F557" s="135"/>
      <c r="G557" s="135"/>
      <c r="H557" s="112"/>
      <c r="I557" s="112"/>
      <c r="J557" s="110"/>
      <c r="K557" s="110"/>
      <c r="L557" s="112"/>
      <c r="M557" s="141"/>
      <c r="N557" s="106"/>
    </row>
    <row r="558" spans="1:14">
      <c r="A558" s="164"/>
      <c r="B558" s="179"/>
      <c r="C558" s="135"/>
      <c r="D558" s="135"/>
      <c r="E558" s="135"/>
      <c r="F558" s="135"/>
      <c r="G558" s="135"/>
      <c r="H558" s="112"/>
      <c r="I558" s="112"/>
      <c r="J558" s="110"/>
      <c r="K558" s="110"/>
      <c r="L558" s="112"/>
      <c r="M558" s="141"/>
      <c r="N558" s="106"/>
    </row>
    <row r="559" spans="1:14">
      <c r="A559" s="178"/>
      <c r="B559" s="179"/>
      <c r="C559" s="135"/>
      <c r="D559" s="135"/>
      <c r="E559" s="135"/>
      <c r="F559" s="135"/>
      <c r="G559" s="135"/>
      <c r="H559" s="112"/>
      <c r="I559" s="112"/>
      <c r="J559" s="110"/>
      <c r="K559" s="110"/>
      <c r="L559" s="112"/>
      <c r="M559" s="141"/>
      <c r="N559" s="106"/>
    </row>
    <row r="560" spans="1:14">
      <c r="A560" s="164"/>
      <c r="B560" s="179"/>
      <c r="C560" s="135"/>
      <c r="D560" s="135"/>
      <c r="E560" s="135"/>
      <c r="F560" s="135"/>
      <c r="G560" s="135"/>
      <c r="H560" s="112"/>
      <c r="I560" s="112"/>
      <c r="J560" s="110"/>
      <c r="K560" s="110"/>
      <c r="L560" s="112"/>
      <c r="M560" s="141"/>
      <c r="N560" s="106"/>
    </row>
    <row r="561" spans="1:14">
      <c r="A561" s="178"/>
      <c r="B561" s="179"/>
      <c r="C561" s="135"/>
      <c r="D561" s="135"/>
      <c r="E561" s="135"/>
      <c r="F561" s="135"/>
      <c r="G561" s="135"/>
      <c r="H561" s="112"/>
      <c r="I561" s="112"/>
      <c r="J561" s="110"/>
      <c r="K561" s="110"/>
      <c r="L561" s="112"/>
      <c r="M561" s="141"/>
      <c r="N561" s="106"/>
    </row>
    <row r="562" spans="1:14">
      <c r="A562" s="164"/>
      <c r="B562" s="179"/>
      <c r="C562" s="135"/>
      <c r="D562" s="135"/>
      <c r="E562" s="135"/>
      <c r="F562" s="135"/>
      <c r="G562" s="135"/>
      <c r="H562" s="112"/>
      <c r="I562" s="112"/>
      <c r="J562" s="110"/>
      <c r="K562" s="110"/>
      <c r="L562" s="112"/>
      <c r="M562" s="141"/>
      <c r="N562" s="106"/>
    </row>
    <row r="563" spans="1:14">
      <c r="A563" s="178"/>
      <c r="B563" s="179"/>
      <c r="C563" s="135"/>
      <c r="D563" s="135"/>
      <c r="E563" s="135"/>
      <c r="F563" s="135"/>
      <c r="G563" s="135"/>
      <c r="H563" s="112"/>
      <c r="I563" s="112"/>
      <c r="J563" s="110"/>
      <c r="K563" s="110"/>
      <c r="L563" s="112"/>
      <c r="M563" s="141"/>
      <c r="N563" s="106"/>
    </row>
    <row r="564" spans="1:14">
      <c r="A564" s="164"/>
      <c r="B564" s="179"/>
      <c r="C564" s="135"/>
      <c r="D564" s="135"/>
      <c r="E564" s="135"/>
      <c r="F564" s="135"/>
      <c r="G564" s="135"/>
      <c r="H564" s="112"/>
      <c r="I564" s="112"/>
      <c r="J564" s="110"/>
      <c r="K564" s="110"/>
      <c r="L564" s="112"/>
      <c r="M564" s="141"/>
      <c r="N564" s="106"/>
    </row>
    <row r="565" spans="1:14">
      <c r="A565" s="178"/>
      <c r="B565" s="179"/>
      <c r="C565" s="135"/>
      <c r="D565" s="135"/>
      <c r="E565" s="135"/>
      <c r="F565" s="135"/>
      <c r="G565" s="135"/>
      <c r="H565" s="112"/>
      <c r="I565" s="112"/>
      <c r="J565" s="110"/>
      <c r="K565" s="110"/>
      <c r="L565" s="112"/>
      <c r="M565" s="141"/>
      <c r="N565" s="106"/>
    </row>
    <row r="566" spans="1:14">
      <c r="A566" s="164"/>
      <c r="B566" s="179"/>
      <c r="C566" s="135"/>
      <c r="D566" s="135"/>
      <c r="E566" s="135"/>
      <c r="F566" s="135"/>
      <c r="G566" s="135"/>
      <c r="H566" s="112"/>
      <c r="I566" s="112"/>
      <c r="J566" s="110"/>
      <c r="K566" s="110"/>
      <c r="L566" s="112"/>
      <c r="M566" s="141"/>
      <c r="N566" s="106"/>
    </row>
    <row r="567" spans="1:14">
      <c r="A567" s="178"/>
      <c r="B567" s="179"/>
      <c r="C567" s="135"/>
      <c r="D567" s="135"/>
      <c r="E567" s="135"/>
      <c r="F567" s="135"/>
      <c r="G567" s="135"/>
      <c r="H567" s="112"/>
      <c r="I567" s="112"/>
      <c r="J567" s="110"/>
      <c r="K567" s="110"/>
      <c r="L567" s="112"/>
      <c r="M567" s="141"/>
      <c r="N567" s="106"/>
    </row>
    <row r="568" spans="1:14">
      <c r="A568" s="164"/>
      <c r="B568" s="179"/>
      <c r="C568" s="135"/>
      <c r="D568" s="135"/>
      <c r="E568" s="135"/>
      <c r="F568" s="135"/>
      <c r="G568" s="135"/>
      <c r="H568" s="112"/>
      <c r="I568" s="112"/>
      <c r="J568" s="110"/>
      <c r="K568" s="110"/>
      <c r="L568" s="112"/>
      <c r="M568" s="141"/>
      <c r="N568" s="106"/>
    </row>
    <row r="569" spans="1:14">
      <c r="A569" s="178"/>
      <c r="B569" s="179"/>
      <c r="C569" s="135"/>
      <c r="D569" s="135"/>
      <c r="E569" s="135"/>
      <c r="F569" s="135"/>
      <c r="G569" s="135"/>
      <c r="H569" s="112"/>
      <c r="I569" s="112"/>
      <c r="J569" s="110"/>
      <c r="K569" s="110"/>
      <c r="L569" s="112"/>
      <c r="M569" s="141"/>
      <c r="N569" s="106"/>
    </row>
    <row r="570" spans="1:14">
      <c r="A570" s="164"/>
      <c r="B570" s="179"/>
      <c r="C570" s="135"/>
      <c r="D570" s="135"/>
      <c r="E570" s="135"/>
      <c r="F570" s="135"/>
      <c r="G570" s="135"/>
      <c r="H570" s="112"/>
      <c r="I570" s="112"/>
      <c r="J570" s="110"/>
      <c r="K570" s="110"/>
      <c r="L570" s="112"/>
      <c r="M570" s="141"/>
      <c r="N570" s="106"/>
    </row>
    <row r="571" spans="1:14">
      <c r="A571" s="178"/>
      <c r="B571" s="179"/>
      <c r="C571" s="135"/>
      <c r="D571" s="135"/>
      <c r="E571" s="135"/>
      <c r="F571" s="135"/>
      <c r="G571" s="135"/>
      <c r="H571" s="112"/>
      <c r="I571" s="112"/>
      <c r="J571" s="110"/>
      <c r="K571" s="110"/>
      <c r="L571" s="112"/>
      <c r="M571" s="141"/>
      <c r="N571" s="106"/>
    </row>
    <row r="572" spans="1:14">
      <c r="A572" s="164"/>
      <c r="B572" s="179"/>
      <c r="C572" s="135"/>
      <c r="D572" s="135"/>
      <c r="E572" s="135"/>
      <c r="F572" s="135"/>
      <c r="G572" s="135"/>
      <c r="H572" s="112"/>
      <c r="I572" s="112"/>
      <c r="J572" s="110"/>
      <c r="K572" s="110"/>
      <c r="L572" s="112"/>
      <c r="M572" s="141"/>
      <c r="N572" s="106"/>
    </row>
    <row r="573" spans="1:14">
      <c r="A573" s="178"/>
      <c r="B573" s="179"/>
      <c r="C573" s="135"/>
      <c r="D573" s="135"/>
      <c r="E573" s="135"/>
      <c r="F573" s="135"/>
      <c r="G573" s="135"/>
      <c r="H573" s="112"/>
      <c r="I573" s="112"/>
      <c r="J573" s="110"/>
      <c r="K573" s="110"/>
      <c r="L573" s="112"/>
      <c r="M573" s="141"/>
      <c r="N573" s="106"/>
    </row>
    <row r="574" spans="1:14">
      <c r="A574" s="164"/>
      <c r="B574" s="179"/>
      <c r="C574" s="135"/>
      <c r="D574" s="135"/>
      <c r="E574" s="135"/>
      <c r="F574" s="135"/>
      <c r="G574" s="135"/>
      <c r="H574" s="112"/>
      <c r="I574" s="112"/>
      <c r="J574" s="110"/>
      <c r="K574" s="110"/>
      <c r="L574" s="112"/>
      <c r="M574" s="141"/>
      <c r="N574" s="106"/>
    </row>
    <row r="575" spans="1:14">
      <c r="A575" s="178"/>
      <c r="B575" s="179"/>
      <c r="C575" s="135"/>
      <c r="D575" s="135"/>
      <c r="E575" s="135"/>
      <c r="F575" s="135"/>
      <c r="G575" s="135"/>
      <c r="H575" s="112"/>
      <c r="I575" s="112"/>
      <c r="J575" s="110"/>
      <c r="K575" s="110"/>
      <c r="L575" s="112"/>
      <c r="M575" s="141"/>
      <c r="N575" s="106"/>
    </row>
    <row r="576" spans="1:14">
      <c r="A576" s="164"/>
      <c r="B576" s="179"/>
      <c r="C576" s="135"/>
      <c r="D576" s="135"/>
      <c r="E576" s="135"/>
      <c r="F576" s="135"/>
      <c r="G576" s="135"/>
      <c r="H576" s="112"/>
      <c r="I576" s="112"/>
      <c r="J576" s="110"/>
      <c r="K576" s="110"/>
      <c r="L576" s="112"/>
      <c r="M576" s="141"/>
      <c r="N576" s="106"/>
    </row>
    <row r="577" spans="1:22">
      <c r="A577" s="178"/>
      <c r="B577" s="179"/>
      <c r="C577" s="135"/>
      <c r="D577" s="135"/>
      <c r="E577" s="135"/>
      <c r="F577" s="135"/>
      <c r="G577" s="135"/>
      <c r="H577" s="112"/>
      <c r="I577" s="112"/>
      <c r="J577" s="110"/>
      <c r="K577" s="110"/>
      <c r="L577" s="112"/>
      <c r="M577" s="141"/>
      <c r="N577" s="106"/>
    </row>
    <row r="578" spans="1:22">
      <c r="A578" s="164"/>
      <c r="B578" s="179"/>
      <c r="C578" s="135"/>
      <c r="D578" s="135"/>
      <c r="E578" s="135"/>
      <c r="F578" s="135"/>
      <c r="G578" s="135"/>
      <c r="H578" s="112"/>
      <c r="I578" s="112"/>
      <c r="J578" s="110"/>
      <c r="K578" s="110"/>
      <c r="L578" s="112"/>
      <c r="M578" s="141"/>
      <c r="N578" s="106"/>
    </row>
    <row r="579" spans="1:22">
      <c r="A579" s="178"/>
      <c r="B579" s="179"/>
      <c r="C579" s="135"/>
      <c r="D579" s="135"/>
      <c r="E579" s="135"/>
      <c r="F579" s="135"/>
      <c r="G579" s="135"/>
      <c r="H579" s="112"/>
      <c r="I579" s="112"/>
      <c r="J579" s="110"/>
      <c r="K579" s="110"/>
      <c r="L579" s="112"/>
      <c r="M579" s="141"/>
      <c r="N579" s="106"/>
    </row>
    <row r="580" spans="1:22">
      <c r="A580" s="164"/>
      <c r="B580" s="179"/>
      <c r="C580" s="135"/>
      <c r="D580" s="135"/>
      <c r="E580" s="135"/>
      <c r="F580" s="135"/>
      <c r="G580" s="135"/>
      <c r="H580" s="112"/>
      <c r="I580" s="112"/>
      <c r="J580" s="110"/>
      <c r="K580" s="110"/>
      <c r="L580" s="112"/>
      <c r="M580" s="141"/>
      <c r="N580" s="106"/>
    </row>
    <row r="581" spans="1:22">
      <c r="A581" s="178"/>
      <c r="B581" s="179"/>
      <c r="C581" s="135"/>
      <c r="D581" s="135"/>
      <c r="E581" s="135"/>
      <c r="F581" s="135"/>
      <c r="G581" s="135"/>
      <c r="H581" s="112"/>
      <c r="I581" s="112"/>
      <c r="J581" s="110"/>
      <c r="K581" s="110"/>
      <c r="L581" s="112"/>
      <c r="M581" s="141"/>
      <c r="N581" s="106"/>
    </row>
    <row r="582" spans="1:22" ht="14.4" thickBot="1">
      <c r="A582" s="164"/>
      <c r="B582" s="180"/>
      <c r="C582" s="136"/>
      <c r="D582" s="136"/>
      <c r="E582" s="136"/>
      <c r="F582" s="136"/>
      <c r="G582" s="136"/>
      <c r="H582" s="115"/>
      <c r="I582" s="115"/>
      <c r="J582" s="114"/>
      <c r="K582" s="114"/>
      <c r="L582" s="115"/>
      <c r="M582" s="142"/>
      <c r="N582" s="106"/>
      <c r="O582" s="99" t="s">
        <v>403</v>
      </c>
      <c r="V582" s="189" t="s">
        <v>404</v>
      </c>
    </row>
    <row r="597" spans="1:27" ht="14.4" thickBot="1"/>
    <row r="598" spans="1:27">
      <c r="M598" s="171" t="s">
        <v>398</v>
      </c>
      <c r="N598" s="172">
        <f>DCOUNTA(A3:N103,A3,P598:P600)</f>
        <v>8</v>
      </c>
      <c r="P598" s="130" t="s">
        <v>353</v>
      </c>
    </row>
    <row r="599" spans="1:27" ht="14.4" thickBot="1">
      <c r="P599" s="112" t="s">
        <v>218</v>
      </c>
    </row>
    <row r="600" spans="1:27">
      <c r="A600" s="122"/>
      <c r="B600" s="123"/>
      <c r="C600" s="151"/>
      <c r="D600" s="152" t="s">
        <v>405</v>
      </c>
      <c r="E600" s="151"/>
      <c r="F600" s="151"/>
      <c r="G600" s="151"/>
      <c r="H600" s="123"/>
      <c r="I600" s="123"/>
      <c r="J600" s="123"/>
      <c r="K600" s="123"/>
      <c r="L600" s="123"/>
      <c r="M600" s="153"/>
      <c r="P600" s="112" t="s">
        <v>217</v>
      </c>
      <c r="V600" s="99" t="s">
        <v>403</v>
      </c>
      <c r="Z600" s="189" t="s">
        <v>404</v>
      </c>
    </row>
    <row r="601" spans="1:27" ht="14.4" thickBot="1">
      <c r="A601" s="107" t="s">
        <v>348</v>
      </c>
      <c r="B601" s="104"/>
      <c r="C601" s="117">
        <f>Context!D146</f>
        <v>0</v>
      </c>
      <c r="D601" s="117"/>
      <c r="E601" s="133"/>
      <c r="F601" s="133" t="s">
        <v>143</v>
      </c>
      <c r="G601" s="117">
        <f>Context!J146</f>
        <v>0</v>
      </c>
      <c r="H601" s="103"/>
      <c r="I601" s="103"/>
      <c r="J601" s="103"/>
      <c r="K601" s="103"/>
      <c r="L601" s="103"/>
      <c r="M601" s="139"/>
    </row>
    <row r="602" spans="1:27" ht="80.400000000000006">
      <c r="A602" s="176" t="s">
        <v>349</v>
      </c>
      <c r="B602" s="177" t="s">
        <v>350</v>
      </c>
      <c r="C602" s="138" t="s">
        <v>144</v>
      </c>
      <c r="D602" s="138" t="s">
        <v>351</v>
      </c>
      <c r="E602" s="138" t="s">
        <v>146</v>
      </c>
      <c r="F602" s="138" t="s">
        <v>147</v>
      </c>
      <c r="G602" s="138" t="s">
        <v>352</v>
      </c>
      <c r="H602" s="108" t="s">
        <v>53</v>
      </c>
      <c r="I602" s="108" t="s">
        <v>65</v>
      </c>
      <c r="J602" s="108" t="s">
        <v>353</v>
      </c>
      <c r="K602" s="108" t="s">
        <v>354</v>
      </c>
      <c r="L602" s="108" t="s">
        <v>355</v>
      </c>
      <c r="M602" s="129" t="s">
        <v>82</v>
      </c>
      <c r="N602" s="105" t="s">
        <v>356</v>
      </c>
      <c r="O602" s="189" t="s">
        <v>406</v>
      </c>
      <c r="P602" s="189" t="s">
        <v>407</v>
      </c>
      <c r="Q602" s="189" t="s">
        <v>353</v>
      </c>
      <c r="T602" s="189"/>
      <c r="U602" s="189" t="s">
        <v>406</v>
      </c>
      <c r="V602" s="189" t="s">
        <v>407</v>
      </c>
      <c r="W602" s="189" t="s">
        <v>353</v>
      </c>
      <c r="Z602" s="189" t="s">
        <v>407</v>
      </c>
      <c r="AA602" s="189" t="s">
        <v>353</v>
      </c>
    </row>
    <row r="603" spans="1:27" ht="58.8">
      <c r="A603" s="178">
        <v>6</v>
      </c>
      <c r="B603" s="179" t="s">
        <v>357</v>
      </c>
      <c r="C603" s="135" t="s">
        <v>358</v>
      </c>
      <c r="D603" s="135" t="s">
        <v>359</v>
      </c>
      <c r="E603" s="135" t="s">
        <v>360</v>
      </c>
      <c r="F603" s="135"/>
      <c r="G603" s="135" t="s">
        <v>361</v>
      </c>
      <c r="H603" s="112">
        <v>5</v>
      </c>
      <c r="I603" s="112">
        <v>4</v>
      </c>
      <c r="J603" s="110" t="s">
        <v>218</v>
      </c>
      <c r="K603" s="110" t="s">
        <v>337</v>
      </c>
      <c r="L603" s="112" t="s">
        <v>155</v>
      </c>
      <c r="M603" s="141"/>
      <c r="N603" s="106">
        <v>24</v>
      </c>
      <c r="O603" s="189">
        <f>A603</f>
        <v>6</v>
      </c>
      <c r="P603" s="189" t="str">
        <f t="shared" ref="P603:P634" si="3">"R"&amp;A603</f>
        <v>R6</v>
      </c>
      <c r="Q603" s="189">
        <f t="shared" ref="Q603:Q634" si="4">H603*10+I603</f>
        <v>54</v>
      </c>
      <c r="T603" s="189"/>
      <c r="U603" s="99">
        <v>9</v>
      </c>
      <c r="V603" s="189" t="s">
        <v>408</v>
      </c>
      <c r="W603" s="189">
        <v>34</v>
      </c>
      <c r="Z603" s="189" t="str">
        <f>V603</f>
        <v>R9</v>
      </c>
      <c r="AA603" s="189">
        <f t="shared" ref="AA603:AA634" si="5">IF(VLOOKUP(U603,MyTreatsLookup,14,FALSE)*10+VLOOKUP(U603,MyTreatsLookup,15,FALSE)=0,W603,VLOOKUP(U603,MyTreatsLookup,14,FALSE)*10+VLOOKUP(U603,MyTreatsLookup,15,FALSE))</f>
        <v>34</v>
      </c>
    </row>
    <row r="604" spans="1:27" ht="138">
      <c r="A604" s="164">
        <v>8</v>
      </c>
      <c r="B604" s="179" t="s">
        <v>357</v>
      </c>
      <c r="C604" s="135" t="s">
        <v>362</v>
      </c>
      <c r="D604" s="135" t="s">
        <v>363</v>
      </c>
      <c r="E604" s="135" t="s">
        <v>364</v>
      </c>
      <c r="F604" s="135"/>
      <c r="G604" s="135" t="s">
        <v>365</v>
      </c>
      <c r="H604" s="112">
        <v>5</v>
      </c>
      <c r="I604" s="112">
        <v>4</v>
      </c>
      <c r="J604" s="110" t="s">
        <v>218</v>
      </c>
      <c r="K604" s="110" t="s">
        <v>339</v>
      </c>
      <c r="L604" s="112" t="s">
        <v>155</v>
      </c>
      <c r="M604" s="141"/>
      <c r="N604" s="106">
        <v>24</v>
      </c>
      <c r="O604" s="189">
        <f t="shared" ref="O604:O667" si="6">A604</f>
        <v>8</v>
      </c>
      <c r="P604" s="189" t="str">
        <f t="shared" si="3"/>
        <v>R8</v>
      </c>
      <c r="Q604" s="189">
        <f t="shared" si="4"/>
        <v>54</v>
      </c>
      <c r="T604" s="189"/>
      <c r="U604" s="99">
        <v>3</v>
      </c>
      <c r="V604" s="189" t="s">
        <v>409</v>
      </c>
      <c r="W604" s="189">
        <v>35</v>
      </c>
      <c r="Z604" s="189" t="str">
        <f t="shared" ref="Z604:Z606" si="7">V604</f>
        <v>R3</v>
      </c>
      <c r="AA604" s="189">
        <f t="shared" si="5"/>
        <v>35</v>
      </c>
    </row>
    <row r="605" spans="1:27" ht="170.4">
      <c r="A605" s="178">
        <v>2</v>
      </c>
      <c r="B605" s="179" t="s">
        <v>366</v>
      </c>
      <c r="C605" s="135" t="s">
        <v>367</v>
      </c>
      <c r="D605" s="135" t="s">
        <v>368</v>
      </c>
      <c r="E605" s="135" t="s">
        <v>369</v>
      </c>
      <c r="F605" s="135"/>
      <c r="G605" s="135" t="s">
        <v>370</v>
      </c>
      <c r="H605" s="112">
        <v>4</v>
      </c>
      <c r="I605" s="112">
        <v>4</v>
      </c>
      <c r="J605" s="110" t="s">
        <v>217</v>
      </c>
      <c r="K605" s="110" t="s">
        <v>339</v>
      </c>
      <c r="L605" s="112" t="s">
        <v>335</v>
      </c>
      <c r="M605" s="141"/>
      <c r="N605" s="106">
        <v>19</v>
      </c>
      <c r="O605" s="189">
        <f t="shared" si="6"/>
        <v>2</v>
      </c>
      <c r="P605" s="189" t="str">
        <f t="shared" si="3"/>
        <v>R2</v>
      </c>
      <c r="Q605" s="189">
        <f t="shared" si="4"/>
        <v>44</v>
      </c>
      <c r="T605" s="189"/>
      <c r="U605" s="99">
        <v>1</v>
      </c>
      <c r="V605" s="189" t="s">
        <v>410</v>
      </c>
      <c r="W605" s="189">
        <v>43</v>
      </c>
      <c r="Z605" s="189" t="str">
        <f t="shared" si="7"/>
        <v>R1</v>
      </c>
      <c r="AA605" s="189">
        <f t="shared" si="5"/>
        <v>43</v>
      </c>
    </row>
    <row r="606" spans="1:27" ht="165.6">
      <c r="A606" s="164">
        <v>1</v>
      </c>
      <c r="B606" s="179" t="s">
        <v>186</v>
      </c>
      <c r="C606" s="135" t="s">
        <v>371</v>
      </c>
      <c r="D606" s="135" t="s">
        <v>372</v>
      </c>
      <c r="E606" s="135" t="s">
        <v>373</v>
      </c>
      <c r="F606" s="135"/>
      <c r="G606" s="135" t="s">
        <v>374</v>
      </c>
      <c r="H606" s="112">
        <v>4</v>
      </c>
      <c r="I606" s="112">
        <v>3</v>
      </c>
      <c r="J606" s="110" t="s">
        <v>217</v>
      </c>
      <c r="K606" s="110" t="s">
        <v>339</v>
      </c>
      <c r="L606" s="112" t="s">
        <v>335</v>
      </c>
      <c r="M606" s="141"/>
      <c r="N606" s="106">
        <v>18</v>
      </c>
      <c r="O606" s="189">
        <f t="shared" si="6"/>
        <v>1</v>
      </c>
      <c r="P606" s="189" t="str">
        <f t="shared" si="3"/>
        <v>R1</v>
      </c>
      <c r="Q606" s="189">
        <f t="shared" si="4"/>
        <v>43</v>
      </c>
      <c r="T606" s="189"/>
      <c r="U606" s="189">
        <v>4</v>
      </c>
      <c r="V606" s="189" t="s">
        <v>411</v>
      </c>
      <c r="W606" s="189">
        <v>43</v>
      </c>
      <c r="Z606" s="189" t="str">
        <f t="shared" si="7"/>
        <v>R4</v>
      </c>
      <c r="AA606" s="189">
        <f t="shared" si="5"/>
        <v>43</v>
      </c>
    </row>
    <row r="607" spans="1:27" ht="138">
      <c r="A607" s="178">
        <v>4</v>
      </c>
      <c r="B607" s="179" t="s">
        <v>317</v>
      </c>
      <c r="C607" s="135" t="s">
        <v>375</v>
      </c>
      <c r="D607" s="135" t="s">
        <v>376</v>
      </c>
      <c r="E607" s="135" t="s">
        <v>377</v>
      </c>
      <c r="F607" s="135"/>
      <c r="G607" s="135" t="s">
        <v>378</v>
      </c>
      <c r="H607" s="112">
        <v>4</v>
      </c>
      <c r="I607" s="112">
        <v>3</v>
      </c>
      <c r="J607" s="110" t="s">
        <v>217</v>
      </c>
      <c r="K607" s="110" t="s">
        <v>339</v>
      </c>
      <c r="L607" s="112" t="s">
        <v>155</v>
      </c>
      <c r="M607" s="141"/>
      <c r="N607" s="106">
        <v>18</v>
      </c>
      <c r="O607" s="189">
        <f t="shared" si="6"/>
        <v>4</v>
      </c>
      <c r="P607" s="189" t="str">
        <f t="shared" si="3"/>
        <v>R4</v>
      </c>
      <c r="Q607" s="189">
        <f t="shared" si="4"/>
        <v>43</v>
      </c>
      <c r="T607" s="189"/>
      <c r="U607" s="189">
        <v>7</v>
      </c>
      <c r="V607" s="189" t="s">
        <v>412</v>
      </c>
      <c r="W607" s="189">
        <v>43</v>
      </c>
      <c r="Z607" s="189" t="str">
        <f t="shared" ref="Z607:Z670" si="8">V607</f>
        <v>R7</v>
      </c>
      <c r="AA607" s="189">
        <f t="shared" si="5"/>
        <v>43</v>
      </c>
    </row>
    <row r="608" spans="1:27" ht="170.4">
      <c r="A608" s="164">
        <v>7</v>
      </c>
      <c r="B608" s="179" t="s">
        <v>366</v>
      </c>
      <c r="C608" s="135" t="s">
        <v>379</v>
      </c>
      <c r="D608" s="135" t="s">
        <v>380</v>
      </c>
      <c r="E608" s="135" t="s">
        <v>381</v>
      </c>
      <c r="F608" s="135"/>
      <c r="G608" s="135" t="s">
        <v>382</v>
      </c>
      <c r="H608" s="112">
        <v>4</v>
      </c>
      <c r="I608" s="112">
        <v>3</v>
      </c>
      <c r="J608" s="110" t="s">
        <v>217</v>
      </c>
      <c r="K608" s="110" t="s">
        <v>339</v>
      </c>
      <c r="L608" s="112" t="s">
        <v>335</v>
      </c>
      <c r="M608" s="141"/>
      <c r="N608" s="106">
        <v>18</v>
      </c>
      <c r="O608" s="189">
        <f t="shared" si="6"/>
        <v>7</v>
      </c>
      <c r="P608" s="189" t="str">
        <f t="shared" si="3"/>
        <v>R7</v>
      </c>
      <c r="Q608" s="189">
        <f t="shared" si="4"/>
        <v>43</v>
      </c>
      <c r="T608" s="189"/>
      <c r="U608" s="189">
        <v>2</v>
      </c>
      <c r="V608" s="189" t="s">
        <v>413</v>
      </c>
      <c r="W608" s="189">
        <v>44</v>
      </c>
      <c r="Z608" s="189" t="str">
        <f t="shared" si="8"/>
        <v>R2</v>
      </c>
      <c r="AA608" s="189">
        <f t="shared" si="5"/>
        <v>44</v>
      </c>
    </row>
    <row r="609" spans="1:27" ht="170.4">
      <c r="A609" s="178">
        <v>3</v>
      </c>
      <c r="B609" s="179" t="s">
        <v>366</v>
      </c>
      <c r="C609" s="135" t="s">
        <v>383</v>
      </c>
      <c r="D609" s="135" t="s">
        <v>384</v>
      </c>
      <c r="E609" s="135" t="s">
        <v>385</v>
      </c>
      <c r="F609" s="135"/>
      <c r="G609" s="135" t="s">
        <v>386</v>
      </c>
      <c r="H609" s="112">
        <v>3</v>
      </c>
      <c r="I609" s="112">
        <v>5</v>
      </c>
      <c r="J609" s="110" t="s">
        <v>217</v>
      </c>
      <c r="K609" s="110" t="s">
        <v>339</v>
      </c>
      <c r="L609" s="112" t="s">
        <v>155</v>
      </c>
      <c r="M609" s="141"/>
      <c r="N609" s="106">
        <v>16</v>
      </c>
      <c r="O609" s="189">
        <f t="shared" si="6"/>
        <v>3</v>
      </c>
      <c r="P609" s="189" t="str">
        <f t="shared" si="3"/>
        <v>R3</v>
      </c>
      <c r="Q609" s="189">
        <f t="shared" si="4"/>
        <v>35</v>
      </c>
      <c r="T609" s="189"/>
      <c r="U609" s="189">
        <v>6</v>
      </c>
      <c r="V609" s="189" t="s">
        <v>414</v>
      </c>
      <c r="W609" s="189">
        <v>54</v>
      </c>
      <c r="Z609" s="189" t="str">
        <f t="shared" si="8"/>
        <v>R6</v>
      </c>
      <c r="AA609" s="189">
        <f t="shared" si="5"/>
        <v>54</v>
      </c>
    </row>
    <row r="610" spans="1:27" ht="82.8">
      <c r="A610" s="164">
        <v>9</v>
      </c>
      <c r="B610" s="179" t="s">
        <v>357</v>
      </c>
      <c r="C610" s="135" t="s">
        <v>387</v>
      </c>
      <c r="D610" s="135" t="s">
        <v>388</v>
      </c>
      <c r="E610" s="135" t="s">
        <v>389</v>
      </c>
      <c r="F610" s="135"/>
      <c r="G610" s="135" t="s">
        <v>390</v>
      </c>
      <c r="H610" s="112">
        <v>3</v>
      </c>
      <c r="I610" s="112">
        <v>4</v>
      </c>
      <c r="J610" s="110" t="s">
        <v>217</v>
      </c>
      <c r="K610" s="110" t="s">
        <v>337</v>
      </c>
      <c r="L610" s="112" t="s">
        <v>335</v>
      </c>
      <c r="M610" s="141"/>
      <c r="N610" s="106">
        <v>15</v>
      </c>
      <c r="O610" s="189">
        <f t="shared" si="6"/>
        <v>9</v>
      </c>
      <c r="P610" s="189" t="str">
        <f t="shared" si="3"/>
        <v>R9</v>
      </c>
      <c r="Q610" s="189">
        <f t="shared" si="4"/>
        <v>34</v>
      </c>
      <c r="T610" s="189"/>
      <c r="U610" s="189">
        <v>8</v>
      </c>
      <c r="V610" s="189" t="s">
        <v>415</v>
      </c>
      <c r="W610" s="189">
        <v>54</v>
      </c>
      <c r="Z610" s="189" t="str">
        <f t="shared" si="8"/>
        <v>R8</v>
      </c>
      <c r="AA610" s="189">
        <f t="shared" si="5"/>
        <v>54</v>
      </c>
    </row>
    <row r="611" spans="1:27">
      <c r="A611" s="178"/>
      <c r="B611" s="179"/>
      <c r="C611" s="135"/>
      <c r="D611" s="135"/>
      <c r="E611" s="135"/>
      <c r="F611" s="135"/>
      <c r="G611" s="135"/>
      <c r="H611" s="112"/>
      <c r="I611" s="112"/>
      <c r="J611" s="110"/>
      <c r="K611" s="110"/>
      <c r="L611" s="112"/>
      <c r="M611" s="141"/>
      <c r="N611" s="106"/>
      <c r="O611" s="189">
        <f t="shared" si="6"/>
        <v>0</v>
      </c>
      <c r="P611" s="189" t="str">
        <f t="shared" si="3"/>
        <v>R</v>
      </c>
      <c r="Q611" s="189">
        <f t="shared" si="4"/>
        <v>0</v>
      </c>
      <c r="T611" s="189"/>
      <c r="U611" s="99"/>
      <c r="W611" s="189"/>
      <c r="Z611" s="189">
        <f t="shared" si="8"/>
        <v>0</v>
      </c>
      <c r="AA611" s="189" t="e">
        <f t="shared" si="5"/>
        <v>#N/A</v>
      </c>
    </row>
    <row r="612" spans="1:27">
      <c r="A612" s="164"/>
      <c r="B612" s="179"/>
      <c r="C612" s="135"/>
      <c r="D612" s="135"/>
      <c r="E612" s="135"/>
      <c r="F612" s="135"/>
      <c r="G612" s="135"/>
      <c r="H612" s="112"/>
      <c r="I612" s="112"/>
      <c r="J612" s="110"/>
      <c r="K612" s="110"/>
      <c r="L612" s="112"/>
      <c r="M612" s="141"/>
      <c r="N612" s="106"/>
      <c r="O612" s="189">
        <f t="shared" si="6"/>
        <v>0</v>
      </c>
      <c r="P612" s="189" t="str">
        <f t="shared" si="3"/>
        <v>R</v>
      </c>
      <c r="Q612" s="189">
        <f t="shared" si="4"/>
        <v>0</v>
      </c>
      <c r="T612" s="189"/>
      <c r="U612" s="99"/>
      <c r="W612" s="189"/>
      <c r="Z612" s="189">
        <f t="shared" si="8"/>
        <v>0</v>
      </c>
      <c r="AA612" s="189" t="e">
        <f t="shared" si="5"/>
        <v>#N/A</v>
      </c>
    </row>
    <row r="613" spans="1:27">
      <c r="A613" s="178"/>
      <c r="B613" s="179"/>
      <c r="C613" s="135"/>
      <c r="D613" s="135"/>
      <c r="E613" s="135"/>
      <c r="F613" s="135"/>
      <c r="G613" s="135"/>
      <c r="H613" s="112"/>
      <c r="I613" s="112"/>
      <c r="J613" s="110"/>
      <c r="K613" s="110"/>
      <c r="L613" s="112"/>
      <c r="M613" s="141"/>
      <c r="N613" s="106"/>
      <c r="O613" s="189">
        <f t="shared" si="6"/>
        <v>0</v>
      </c>
      <c r="P613" s="189" t="str">
        <f t="shared" si="3"/>
        <v>R</v>
      </c>
      <c r="Q613" s="189">
        <f t="shared" si="4"/>
        <v>0</v>
      </c>
      <c r="T613" s="189"/>
      <c r="U613" s="99"/>
      <c r="W613" s="189"/>
      <c r="Z613" s="189">
        <f t="shared" si="8"/>
        <v>0</v>
      </c>
      <c r="AA613" s="189" t="e">
        <f t="shared" si="5"/>
        <v>#N/A</v>
      </c>
    </row>
    <row r="614" spans="1:27">
      <c r="A614" s="164"/>
      <c r="B614" s="179"/>
      <c r="C614" s="135"/>
      <c r="D614" s="135"/>
      <c r="E614" s="135"/>
      <c r="F614" s="135"/>
      <c r="G614" s="135"/>
      <c r="H614" s="112"/>
      <c r="I614" s="112"/>
      <c r="J614" s="110"/>
      <c r="K614" s="110"/>
      <c r="L614" s="112"/>
      <c r="M614" s="141"/>
      <c r="N614" s="106"/>
      <c r="O614" s="189">
        <f t="shared" si="6"/>
        <v>0</v>
      </c>
      <c r="P614" s="189" t="str">
        <f t="shared" si="3"/>
        <v>R</v>
      </c>
      <c r="Q614" s="189">
        <f t="shared" si="4"/>
        <v>0</v>
      </c>
      <c r="T614" s="189"/>
      <c r="U614" s="99"/>
      <c r="W614" s="189"/>
      <c r="Z614" s="189">
        <f t="shared" si="8"/>
        <v>0</v>
      </c>
      <c r="AA614" s="189" t="e">
        <f t="shared" si="5"/>
        <v>#N/A</v>
      </c>
    </row>
    <row r="615" spans="1:27">
      <c r="A615" s="178"/>
      <c r="B615" s="179"/>
      <c r="C615" s="135"/>
      <c r="D615" s="135"/>
      <c r="E615" s="135"/>
      <c r="F615" s="135"/>
      <c r="G615" s="135"/>
      <c r="H615" s="112"/>
      <c r="I615" s="112"/>
      <c r="J615" s="110"/>
      <c r="K615" s="110"/>
      <c r="L615" s="112"/>
      <c r="M615" s="141"/>
      <c r="N615" s="106"/>
      <c r="O615" s="189">
        <f t="shared" si="6"/>
        <v>0</v>
      </c>
      <c r="P615" s="189" t="str">
        <f t="shared" si="3"/>
        <v>R</v>
      </c>
      <c r="Q615" s="189">
        <f t="shared" si="4"/>
        <v>0</v>
      </c>
      <c r="T615" s="189"/>
      <c r="U615" s="99"/>
      <c r="W615" s="189"/>
      <c r="Z615" s="189">
        <f t="shared" si="8"/>
        <v>0</v>
      </c>
      <c r="AA615" s="189" t="e">
        <f t="shared" si="5"/>
        <v>#N/A</v>
      </c>
    </row>
    <row r="616" spans="1:27">
      <c r="A616" s="164"/>
      <c r="B616" s="179"/>
      <c r="C616" s="135"/>
      <c r="D616" s="135"/>
      <c r="E616" s="135"/>
      <c r="F616" s="135"/>
      <c r="G616" s="135"/>
      <c r="H616" s="112"/>
      <c r="I616" s="112"/>
      <c r="J616" s="110"/>
      <c r="K616" s="110"/>
      <c r="L616" s="112"/>
      <c r="M616" s="141"/>
      <c r="N616" s="106"/>
      <c r="O616" s="189">
        <f t="shared" si="6"/>
        <v>0</v>
      </c>
      <c r="P616" s="189" t="str">
        <f t="shared" si="3"/>
        <v>R</v>
      </c>
      <c r="Q616" s="189">
        <f t="shared" si="4"/>
        <v>0</v>
      </c>
      <c r="T616" s="189"/>
      <c r="U616" s="99"/>
      <c r="W616" s="189"/>
      <c r="Z616" s="189">
        <f t="shared" si="8"/>
        <v>0</v>
      </c>
      <c r="AA616" s="189" t="e">
        <f t="shared" si="5"/>
        <v>#N/A</v>
      </c>
    </row>
    <row r="617" spans="1:27">
      <c r="A617" s="178"/>
      <c r="B617" s="179"/>
      <c r="C617" s="135"/>
      <c r="D617" s="135"/>
      <c r="E617" s="135"/>
      <c r="F617" s="135"/>
      <c r="G617" s="135"/>
      <c r="H617" s="112"/>
      <c r="I617" s="112"/>
      <c r="J617" s="110"/>
      <c r="K617" s="110"/>
      <c r="L617" s="112"/>
      <c r="M617" s="141"/>
      <c r="N617" s="106"/>
      <c r="O617" s="189">
        <f t="shared" si="6"/>
        <v>0</v>
      </c>
      <c r="P617" s="189" t="str">
        <f t="shared" si="3"/>
        <v>R</v>
      </c>
      <c r="Q617" s="189">
        <f t="shared" si="4"/>
        <v>0</v>
      </c>
      <c r="T617" s="189"/>
      <c r="U617" s="99"/>
      <c r="W617" s="189"/>
      <c r="Z617" s="189">
        <f t="shared" si="8"/>
        <v>0</v>
      </c>
      <c r="AA617" s="189" t="e">
        <f t="shared" si="5"/>
        <v>#N/A</v>
      </c>
    </row>
    <row r="618" spans="1:27">
      <c r="A618" s="164"/>
      <c r="B618" s="179"/>
      <c r="C618" s="135"/>
      <c r="D618" s="135"/>
      <c r="E618" s="135"/>
      <c r="F618" s="135"/>
      <c r="G618" s="135"/>
      <c r="H618" s="112"/>
      <c r="I618" s="112"/>
      <c r="J618" s="110"/>
      <c r="K618" s="110"/>
      <c r="L618" s="112"/>
      <c r="M618" s="141"/>
      <c r="N618" s="106"/>
      <c r="O618" s="189">
        <f t="shared" si="6"/>
        <v>0</v>
      </c>
      <c r="P618" s="189" t="str">
        <f t="shared" si="3"/>
        <v>R</v>
      </c>
      <c r="Q618" s="189">
        <f t="shared" si="4"/>
        <v>0</v>
      </c>
      <c r="T618" s="189"/>
      <c r="U618" s="99"/>
      <c r="W618" s="189"/>
      <c r="Z618" s="189">
        <f t="shared" si="8"/>
        <v>0</v>
      </c>
      <c r="AA618" s="189" t="e">
        <f t="shared" si="5"/>
        <v>#N/A</v>
      </c>
    </row>
    <row r="619" spans="1:27">
      <c r="A619" s="178"/>
      <c r="B619" s="179"/>
      <c r="C619" s="135"/>
      <c r="D619" s="135"/>
      <c r="E619" s="135"/>
      <c r="F619" s="135"/>
      <c r="G619" s="135"/>
      <c r="H619" s="112"/>
      <c r="I619" s="112"/>
      <c r="J619" s="110"/>
      <c r="K619" s="110"/>
      <c r="L619" s="112"/>
      <c r="M619" s="141"/>
      <c r="N619" s="106"/>
      <c r="O619" s="189">
        <f t="shared" si="6"/>
        <v>0</v>
      </c>
      <c r="P619" s="189" t="str">
        <f t="shared" si="3"/>
        <v>R</v>
      </c>
      <c r="Q619" s="189">
        <f t="shared" si="4"/>
        <v>0</v>
      </c>
      <c r="T619" s="189"/>
      <c r="U619" s="99"/>
      <c r="W619" s="189"/>
      <c r="Z619" s="189">
        <f t="shared" si="8"/>
        <v>0</v>
      </c>
      <c r="AA619" s="189" t="e">
        <f t="shared" si="5"/>
        <v>#N/A</v>
      </c>
    </row>
    <row r="620" spans="1:27">
      <c r="A620" s="164"/>
      <c r="B620" s="179"/>
      <c r="C620" s="135"/>
      <c r="D620" s="135"/>
      <c r="E620" s="135"/>
      <c r="F620" s="135"/>
      <c r="G620" s="135"/>
      <c r="H620" s="112"/>
      <c r="I620" s="112"/>
      <c r="J620" s="110"/>
      <c r="K620" s="110"/>
      <c r="L620" s="112"/>
      <c r="M620" s="141"/>
      <c r="N620" s="106"/>
      <c r="O620" s="189">
        <f t="shared" si="6"/>
        <v>0</v>
      </c>
      <c r="P620" s="189" t="str">
        <f t="shared" si="3"/>
        <v>R</v>
      </c>
      <c r="Q620" s="189">
        <f t="shared" si="4"/>
        <v>0</v>
      </c>
      <c r="T620" s="189"/>
      <c r="U620" s="99"/>
      <c r="W620" s="189"/>
      <c r="Z620" s="189">
        <f t="shared" si="8"/>
        <v>0</v>
      </c>
      <c r="AA620" s="189" t="e">
        <f t="shared" si="5"/>
        <v>#N/A</v>
      </c>
    </row>
    <row r="621" spans="1:27">
      <c r="A621" s="178"/>
      <c r="B621" s="179"/>
      <c r="C621" s="135"/>
      <c r="D621" s="135"/>
      <c r="E621" s="135"/>
      <c r="F621" s="135"/>
      <c r="G621" s="135"/>
      <c r="H621" s="112"/>
      <c r="I621" s="112"/>
      <c r="J621" s="110"/>
      <c r="K621" s="110"/>
      <c r="L621" s="112"/>
      <c r="M621" s="141"/>
      <c r="N621" s="106"/>
      <c r="O621" s="189">
        <f t="shared" si="6"/>
        <v>0</v>
      </c>
      <c r="P621" s="189" t="str">
        <f t="shared" si="3"/>
        <v>R</v>
      </c>
      <c r="Q621" s="189">
        <f t="shared" si="4"/>
        <v>0</v>
      </c>
      <c r="T621" s="189"/>
      <c r="U621" s="99"/>
      <c r="W621" s="189"/>
      <c r="Z621" s="189">
        <f t="shared" si="8"/>
        <v>0</v>
      </c>
      <c r="AA621" s="189" t="e">
        <f t="shared" si="5"/>
        <v>#N/A</v>
      </c>
    </row>
    <row r="622" spans="1:27">
      <c r="A622" s="164"/>
      <c r="B622" s="179"/>
      <c r="C622" s="135"/>
      <c r="D622" s="135"/>
      <c r="E622" s="135"/>
      <c r="F622" s="135"/>
      <c r="G622" s="135"/>
      <c r="H622" s="112"/>
      <c r="I622" s="112"/>
      <c r="J622" s="110"/>
      <c r="K622" s="110"/>
      <c r="L622" s="112"/>
      <c r="M622" s="141"/>
      <c r="N622" s="106"/>
      <c r="O622" s="189">
        <f t="shared" si="6"/>
        <v>0</v>
      </c>
      <c r="P622" s="189" t="str">
        <f t="shared" si="3"/>
        <v>R</v>
      </c>
      <c r="Q622" s="189">
        <f t="shared" si="4"/>
        <v>0</v>
      </c>
      <c r="T622" s="189"/>
      <c r="U622" s="99"/>
      <c r="W622" s="189"/>
      <c r="Z622" s="189">
        <f t="shared" si="8"/>
        <v>0</v>
      </c>
      <c r="AA622" s="189" t="e">
        <f t="shared" si="5"/>
        <v>#N/A</v>
      </c>
    </row>
    <row r="623" spans="1:27">
      <c r="A623" s="178"/>
      <c r="B623" s="179"/>
      <c r="C623" s="135"/>
      <c r="D623" s="135"/>
      <c r="E623" s="135"/>
      <c r="F623" s="135"/>
      <c r="G623" s="135"/>
      <c r="H623" s="112"/>
      <c r="I623" s="112"/>
      <c r="J623" s="110"/>
      <c r="K623" s="110"/>
      <c r="L623" s="112"/>
      <c r="M623" s="141"/>
      <c r="N623" s="106"/>
      <c r="O623" s="189">
        <f t="shared" si="6"/>
        <v>0</v>
      </c>
      <c r="P623" s="189" t="str">
        <f t="shared" si="3"/>
        <v>R</v>
      </c>
      <c r="Q623" s="189">
        <f t="shared" si="4"/>
        <v>0</v>
      </c>
      <c r="T623" s="189"/>
      <c r="U623" s="99"/>
      <c r="W623" s="189"/>
      <c r="Z623" s="189">
        <f t="shared" si="8"/>
        <v>0</v>
      </c>
      <c r="AA623" s="189" t="e">
        <f t="shared" si="5"/>
        <v>#N/A</v>
      </c>
    </row>
    <row r="624" spans="1:27">
      <c r="A624" s="164"/>
      <c r="B624" s="179"/>
      <c r="C624" s="135"/>
      <c r="D624" s="135"/>
      <c r="E624" s="135"/>
      <c r="F624" s="135"/>
      <c r="G624" s="135"/>
      <c r="H624" s="112"/>
      <c r="I624" s="112"/>
      <c r="J624" s="110"/>
      <c r="K624" s="110"/>
      <c r="L624" s="112"/>
      <c r="M624" s="141"/>
      <c r="N624" s="106"/>
      <c r="O624" s="189">
        <f t="shared" si="6"/>
        <v>0</v>
      </c>
      <c r="P624" s="189" t="str">
        <f t="shared" si="3"/>
        <v>R</v>
      </c>
      <c r="Q624" s="189">
        <f t="shared" si="4"/>
        <v>0</v>
      </c>
      <c r="T624" s="189"/>
      <c r="U624" s="99"/>
      <c r="W624" s="189"/>
      <c r="Z624" s="189">
        <f t="shared" si="8"/>
        <v>0</v>
      </c>
      <c r="AA624" s="189" t="e">
        <f t="shared" si="5"/>
        <v>#N/A</v>
      </c>
    </row>
    <row r="625" spans="1:27">
      <c r="A625" s="178"/>
      <c r="B625" s="179"/>
      <c r="C625" s="135"/>
      <c r="D625" s="135"/>
      <c r="E625" s="135"/>
      <c r="F625" s="135"/>
      <c r="G625" s="135"/>
      <c r="H625" s="112"/>
      <c r="I625" s="112"/>
      <c r="J625" s="110"/>
      <c r="K625" s="110"/>
      <c r="L625" s="112"/>
      <c r="M625" s="141"/>
      <c r="N625" s="106"/>
      <c r="O625" s="189">
        <f t="shared" si="6"/>
        <v>0</v>
      </c>
      <c r="P625" s="189" t="str">
        <f t="shared" si="3"/>
        <v>R</v>
      </c>
      <c r="Q625" s="189">
        <f t="shared" si="4"/>
        <v>0</v>
      </c>
      <c r="T625" s="189"/>
      <c r="U625" s="99"/>
      <c r="W625" s="189"/>
      <c r="Z625" s="189">
        <f t="shared" si="8"/>
        <v>0</v>
      </c>
      <c r="AA625" s="189" t="e">
        <f t="shared" si="5"/>
        <v>#N/A</v>
      </c>
    </row>
    <row r="626" spans="1:27">
      <c r="A626" s="164"/>
      <c r="B626" s="179"/>
      <c r="C626" s="135"/>
      <c r="D626" s="135"/>
      <c r="E626" s="135"/>
      <c r="F626" s="135"/>
      <c r="G626" s="135"/>
      <c r="H626" s="112"/>
      <c r="I626" s="112"/>
      <c r="J626" s="110"/>
      <c r="K626" s="110"/>
      <c r="L626" s="112"/>
      <c r="M626" s="141"/>
      <c r="N626" s="106"/>
      <c r="O626" s="189">
        <f t="shared" si="6"/>
        <v>0</v>
      </c>
      <c r="P626" s="189" t="str">
        <f t="shared" si="3"/>
        <v>R</v>
      </c>
      <c r="Q626" s="189">
        <f t="shared" si="4"/>
        <v>0</v>
      </c>
      <c r="T626" s="189"/>
      <c r="U626" s="99"/>
      <c r="W626" s="189"/>
      <c r="Z626" s="189">
        <f t="shared" si="8"/>
        <v>0</v>
      </c>
      <c r="AA626" s="189" t="e">
        <f t="shared" si="5"/>
        <v>#N/A</v>
      </c>
    </row>
    <row r="627" spans="1:27">
      <c r="A627" s="178"/>
      <c r="B627" s="179"/>
      <c r="C627" s="135"/>
      <c r="D627" s="135"/>
      <c r="E627" s="135"/>
      <c r="F627" s="135"/>
      <c r="G627" s="135"/>
      <c r="H627" s="112"/>
      <c r="I627" s="112"/>
      <c r="J627" s="110"/>
      <c r="K627" s="110"/>
      <c r="L627" s="112"/>
      <c r="M627" s="141"/>
      <c r="N627" s="106"/>
      <c r="O627" s="189">
        <f t="shared" si="6"/>
        <v>0</v>
      </c>
      <c r="P627" s="189" t="str">
        <f t="shared" si="3"/>
        <v>R</v>
      </c>
      <c r="Q627" s="189">
        <f t="shared" si="4"/>
        <v>0</v>
      </c>
      <c r="T627" s="189"/>
      <c r="U627" s="99"/>
      <c r="W627" s="189"/>
      <c r="Z627" s="189">
        <f t="shared" si="8"/>
        <v>0</v>
      </c>
      <c r="AA627" s="189" t="e">
        <f t="shared" si="5"/>
        <v>#N/A</v>
      </c>
    </row>
    <row r="628" spans="1:27">
      <c r="A628" s="164"/>
      <c r="B628" s="179"/>
      <c r="C628" s="135"/>
      <c r="D628" s="135"/>
      <c r="E628" s="135"/>
      <c r="F628" s="135"/>
      <c r="G628" s="135"/>
      <c r="H628" s="112"/>
      <c r="I628" s="112"/>
      <c r="J628" s="110"/>
      <c r="K628" s="110"/>
      <c r="L628" s="112"/>
      <c r="M628" s="141"/>
      <c r="N628" s="106"/>
      <c r="O628" s="189">
        <f t="shared" si="6"/>
        <v>0</v>
      </c>
      <c r="P628" s="189" t="str">
        <f t="shared" si="3"/>
        <v>R</v>
      </c>
      <c r="Q628" s="189">
        <f t="shared" si="4"/>
        <v>0</v>
      </c>
      <c r="T628" s="189"/>
      <c r="U628" s="99"/>
      <c r="W628" s="189"/>
      <c r="Z628" s="189">
        <f t="shared" si="8"/>
        <v>0</v>
      </c>
      <c r="AA628" s="189" t="e">
        <f t="shared" si="5"/>
        <v>#N/A</v>
      </c>
    </row>
    <row r="629" spans="1:27">
      <c r="A629" s="178"/>
      <c r="B629" s="179"/>
      <c r="C629" s="135"/>
      <c r="D629" s="135"/>
      <c r="E629" s="135"/>
      <c r="F629" s="135"/>
      <c r="G629" s="135"/>
      <c r="H629" s="112"/>
      <c r="I629" s="112"/>
      <c r="J629" s="110"/>
      <c r="K629" s="110"/>
      <c r="L629" s="112"/>
      <c r="M629" s="141"/>
      <c r="N629" s="106"/>
      <c r="O629" s="189">
        <f t="shared" si="6"/>
        <v>0</v>
      </c>
      <c r="P629" s="189" t="str">
        <f t="shared" si="3"/>
        <v>R</v>
      </c>
      <c r="Q629" s="189">
        <f t="shared" si="4"/>
        <v>0</v>
      </c>
      <c r="T629" s="189"/>
      <c r="U629" s="99"/>
      <c r="W629" s="189"/>
      <c r="Z629" s="189">
        <f t="shared" si="8"/>
        <v>0</v>
      </c>
      <c r="AA629" s="189" t="e">
        <f t="shared" si="5"/>
        <v>#N/A</v>
      </c>
    </row>
    <row r="630" spans="1:27">
      <c r="A630" s="164"/>
      <c r="B630" s="179"/>
      <c r="C630" s="135"/>
      <c r="D630" s="135"/>
      <c r="E630" s="135"/>
      <c r="F630" s="135"/>
      <c r="G630" s="135"/>
      <c r="H630" s="112"/>
      <c r="I630" s="112"/>
      <c r="J630" s="110"/>
      <c r="K630" s="110"/>
      <c r="L630" s="112"/>
      <c r="M630" s="141"/>
      <c r="N630" s="106"/>
      <c r="O630" s="189">
        <f t="shared" si="6"/>
        <v>0</v>
      </c>
      <c r="P630" s="189" t="str">
        <f t="shared" si="3"/>
        <v>R</v>
      </c>
      <c r="Q630" s="189">
        <f t="shared" si="4"/>
        <v>0</v>
      </c>
      <c r="T630" s="189"/>
      <c r="U630" s="99"/>
      <c r="W630" s="189"/>
      <c r="Z630" s="189">
        <f t="shared" si="8"/>
        <v>0</v>
      </c>
      <c r="AA630" s="189" t="e">
        <f t="shared" si="5"/>
        <v>#N/A</v>
      </c>
    </row>
    <row r="631" spans="1:27">
      <c r="A631" s="178"/>
      <c r="B631" s="179"/>
      <c r="C631" s="135"/>
      <c r="D631" s="135"/>
      <c r="E631" s="135"/>
      <c r="F631" s="135"/>
      <c r="G631" s="135"/>
      <c r="H631" s="112"/>
      <c r="I631" s="112"/>
      <c r="J631" s="110"/>
      <c r="K631" s="110"/>
      <c r="L631" s="112"/>
      <c r="M631" s="141"/>
      <c r="N631" s="106"/>
      <c r="O631" s="189">
        <f t="shared" si="6"/>
        <v>0</v>
      </c>
      <c r="P631" s="189" t="str">
        <f t="shared" si="3"/>
        <v>R</v>
      </c>
      <c r="Q631" s="189">
        <f t="shared" si="4"/>
        <v>0</v>
      </c>
      <c r="T631" s="189"/>
      <c r="U631" s="99"/>
      <c r="W631" s="189"/>
      <c r="Z631" s="189">
        <f t="shared" si="8"/>
        <v>0</v>
      </c>
      <c r="AA631" s="189" t="e">
        <f t="shared" si="5"/>
        <v>#N/A</v>
      </c>
    </row>
    <row r="632" spans="1:27">
      <c r="A632" s="164"/>
      <c r="B632" s="179"/>
      <c r="C632" s="135"/>
      <c r="D632" s="135"/>
      <c r="E632" s="135"/>
      <c r="F632" s="135"/>
      <c r="G632" s="135"/>
      <c r="H632" s="112"/>
      <c r="I632" s="112"/>
      <c r="J632" s="110"/>
      <c r="K632" s="110"/>
      <c r="L632" s="112"/>
      <c r="M632" s="141"/>
      <c r="N632" s="106"/>
      <c r="O632" s="189">
        <f t="shared" si="6"/>
        <v>0</v>
      </c>
      <c r="P632" s="189" t="str">
        <f t="shared" si="3"/>
        <v>R</v>
      </c>
      <c r="Q632" s="189">
        <f t="shared" si="4"/>
        <v>0</v>
      </c>
      <c r="T632" s="189"/>
      <c r="U632" s="99"/>
      <c r="W632" s="189"/>
      <c r="Z632" s="189">
        <f t="shared" si="8"/>
        <v>0</v>
      </c>
      <c r="AA632" s="189" t="e">
        <f t="shared" si="5"/>
        <v>#N/A</v>
      </c>
    </row>
    <row r="633" spans="1:27">
      <c r="A633" s="178"/>
      <c r="B633" s="179"/>
      <c r="C633" s="135"/>
      <c r="D633" s="135"/>
      <c r="E633" s="135"/>
      <c r="F633" s="135"/>
      <c r="G633" s="135"/>
      <c r="H633" s="112"/>
      <c r="I633" s="112"/>
      <c r="J633" s="110"/>
      <c r="K633" s="110"/>
      <c r="L633" s="112"/>
      <c r="M633" s="141"/>
      <c r="N633" s="106"/>
      <c r="O633" s="189">
        <f t="shared" si="6"/>
        <v>0</v>
      </c>
      <c r="P633" s="189" t="str">
        <f t="shared" si="3"/>
        <v>R</v>
      </c>
      <c r="Q633" s="189">
        <f t="shared" si="4"/>
        <v>0</v>
      </c>
      <c r="T633" s="189"/>
      <c r="U633" s="99"/>
      <c r="W633" s="189"/>
      <c r="Z633" s="189">
        <f t="shared" si="8"/>
        <v>0</v>
      </c>
      <c r="AA633" s="189" t="e">
        <f t="shared" si="5"/>
        <v>#N/A</v>
      </c>
    </row>
    <row r="634" spans="1:27">
      <c r="A634" s="164"/>
      <c r="B634" s="179"/>
      <c r="C634" s="135"/>
      <c r="D634" s="135"/>
      <c r="E634" s="135"/>
      <c r="F634" s="135"/>
      <c r="G634" s="135"/>
      <c r="H634" s="112"/>
      <c r="I634" s="112"/>
      <c r="J634" s="110"/>
      <c r="K634" s="110"/>
      <c r="L634" s="112"/>
      <c r="M634" s="141"/>
      <c r="N634" s="106"/>
      <c r="O634" s="189">
        <f t="shared" si="6"/>
        <v>0</v>
      </c>
      <c r="P634" s="189" t="str">
        <f t="shared" si="3"/>
        <v>R</v>
      </c>
      <c r="Q634" s="189">
        <f t="shared" si="4"/>
        <v>0</v>
      </c>
      <c r="T634" s="189"/>
      <c r="U634" s="99"/>
      <c r="W634" s="189"/>
      <c r="Z634" s="189">
        <f t="shared" si="8"/>
        <v>0</v>
      </c>
      <c r="AA634" s="189" t="e">
        <f t="shared" si="5"/>
        <v>#N/A</v>
      </c>
    </row>
    <row r="635" spans="1:27">
      <c r="A635" s="178"/>
      <c r="B635" s="179"/>
      <c r="C635" s="135"/>
      <c r="D635" s="135"/>
      <c r="E635" s="135"/>
      <c r="F635" s="135"/>
      <c r="G635" s="135"/>
      <c r="H635" s="112"/>
      <c r="I635" s="112"/>
      <c r="J635" s="110"/>
      <c r="K635" s="110"/>
      <c r="L635" s="112"/>
      <c r="M635" s="141"/>
      <c r="N635" s="106"/>
      <c r="O635" s="189">
        <f t="shared" si="6"/>
        <v>0</v>
      </c>
      <c r="P635" s="189" t="str">
        <f t="shared" ref="P635:P666" si="9">"R"&amp;A635</f>
        <v>R</v>
      </c>
      <c r="Q635" s="189">
        <f t="shared" ref="Q635:Q666" si="10">H635*10+I635</f>
        <v>0</v>
      </c>
      <c r="T635" s="189"/>
      <c r="U635" s="99"/>
      <c r="W635" s="189"/>
      <c r="Z635" s="189">
        <f t="shared" si="8"/>
        <v>0</v>
      </c>
      <c r="AA635" s="189" t="e">
        <f t="shared" ref="AA635:AA666" si="11">IF(VLOOKUP(U635,MyTreatsLookup,14,FALSE)*10+VLOOKUP(U635,MyTreatsLookup,15,FALSE)=0,W635,VLOOKUP(U635,MyTreatsLookup,14,FALSE)*10+VLOOKUP(U635,MyTreatsLookup,15,FALSE))</f>
        <v>#N/A</v>
      </c>
    </row>
    <row r="636" spans="1:27">
      <c r="A636" s="164"/>
      <c r="B636" s="179"/>
      <c r="C636" s="135"/>
      <c r="D636" s="135"/>
      <c r="E636" s="135"/>
      <c r="F636" s="135"/>
      <c r="G636" s="135"/>
      <c r="H636" s="112"/>
      <c r="I636" s="112"/>
      <c r="J636" s="110"/>
      <c r="K636" s="110"/>
      <c r="L636" s="112"/>
      <c r="M636" s="141"/>
      <c r="N636" s="106"/>
      <c r="O636" s="189">
        <f t="shared" si="6"/>
        <v>0</v>
      </c>
      <c r="P636" s="189" t="str">
        <f t="shared" si="9"/>
        <v>R</v>
      </c>
      <c r="Q636" s="189">
        <f t="shared" si="10"/>
        <v>0</v>
      </c>
      <c r="T636" s="189"/>
      <c r="U636" s="99"/>
      <c r="W636" s="189"/>
      <c r="Z636" s="189">
        <f t="shared" si="8"/>
        <v>0</v>
      </c>
      <c r="AA636" s="189" t="e">
        <f t="shared" si="11"/>
        <v>#N/A</v>
      </c>
    </row>
    <row r="637" spans="1:27">
      <c r="A637" s="178"/>
      <c r="B637" s="179"/>
      <c r="C637" s="135"/>
      <c r="D637" s="135"/>
      <c r="E637" s="135"/>
      <c r="F637" s="135"/>
      <c r="G637" s="135"/>
      <c r="H637" s="112"/>
      <c r="I637" s="112"/>
      <c r="J637" s="110"/>
      <c r="K637" s="110"/>
      <c r="L637" s="112"/>
      <c r="M637" s="141"/>
      <c r="N637" s="106"/>
      <c r="O637" s="189">
        <f t="shared" si="6"/>
        <v>0</v>
      </c>
      <c r="P637" s="189" t="str">
        <f t="shared" si="9"/>
        <v>R</v>
      </c>
      <c r="Q637" s="189">
        <f t="shared" si="10"/>
        <v>0</v>
      </c>
      <c r="T637" s="189"/>
      <c r="U637" s="99"/>
      <c r="W637" s="189"/>
      <c r="Z637" s="189">
        <f t="shared" si="8"/>
        <v>0</v>
      </c>
      <c r="AA637" s="189" t="e">
        <f t="shared" si="11"/>
        <v>#N/A</v>
      </c>
    </row>
    <row r="638" spans="1:27">
      <c r="A638" s="164"/>
      <c r="B638" s="179"/>
      <c r="C638" s="135"/>
      <c r="D638" s="135"/>
      <c r="E638" s="135"/>
      <c r="F638" s="135"/>
      <c r="G638" s="135"/>
      <c r="H638" s="112"/>
      <c r="I638" s="112"/>
      <c r="J638" s="110"/>
      <c r="K638" s="110"/>
      <c r="L638" s="112"/>
      <c r="M638" s="141"/>
      <c r="N638" s="106"/>
      <c r="O638" s="189">
        <f t="shared" si="6"/>
        <v>0</v>
      </c>
      <c r="P638" s="189" t="str">
        <f t="shared" si="9"/>
        <v>R</v>
      </c>
      <c r="Q638" s="189">
        <f t="shared" si="10"/>
        <v>0</v>
      </c>
      <c r="T638" s="189"/>
      <c r="U638" s="99"/>
      <c r="W638" s="189"/>
      <c r="Z638" s="189">
        <f t="shared" si="8"/>
        <v>0</v>
      </c>
      <c r="AA638" s="189" t="e">
        <f t="shared" si="11"/>
        <v>#N/A</v>
      </c>
    </row>
    <row r="639" spans="1:27">
      <c r="A639" s="178"/>
      <c r="B639" s="179"/>
      <c r="C639" s="135"/>
      <c r="D639" s="135"/>
      <c r="E639" s="135"/>
      <c r="F639" s="135"/>
      <c r="G639" s="135"/>
      <c r="H639" s="112"/>
      <c r="I639" s="112"/>
      <c r="J639" s="110"/>
      <c r="K639" s="110"/>
      <c r="L639" s="112"/>
      <c r="M639" s="141"/>
      <c r="N639" s="106"/>
      <c r="O639" s="189">
        <f t="shared" si="6"/>
        <v>0</v>
      </c>
      <c r="P639" s="189" t="str">
        <f t="shared" si="9"/>
        <v>R</v>
      </c>
      <c r="Q639" s="189">
        <f t="shared" si="10"/>
        <v>0</v>
      </c>
      <c r="T639" s="189"/>
      <c r="U639" s="99"/>
      <c r="W639" s="189"/>
      <c r="Z639" s="189">
        <f t="shared" si="8"/>
        <v>0</v>
      </c>
      <c r="AA639" s="189" t="e">
        <f t="shared" si="11"/>
        <v>#N/A</v>
      </c>
    </row>
    <row r="640" spans="1:27">
      <c r="A640" s="164"/>
      <c r="B640" s="179"/>
      <c r="C640" s="135"/>
      <c r="D640" s="135"/>
      <c r="E640" s="135"/>
      <c r="F640" s="135"/>
      <c r="G640" s="135"/>
      <c r="H640" s="112"/>
      <c r="I640" s="112"/>
      <c r="J640" s="110"/>
      <c r="K640" s="110"/>
      <c r="L640" s="112"/>
      <c r="M640" s="141"/>
      <c r="N640" s="106"/>
      <c r="O640" s="189">
        <f t="shared" si="6"/>
        <v>0</v>
      </c>
      <c r="P640" s="189" t="str">
        <f t="shared" si="9"/>
        <v>R</v>
      </c>
      <c r="Q640" s="189">
        <f t="shared" si="10"/>
        <v>0</v>
      </c>
      <c r="T640" s="189"/>
      <c r="U640" s="99"/>
      <c r="W640" s="189"/>
      <c r="Z640" s="189">
        <f t="shared" si="8"/>
        <v>0</v>
      </c>
      <c r="AA640" s="189" t="e">
        <f t="shared" si="11"/>
        <v>#N/A</v>
      </c>
    </row>
    <row r="641" spans="1:27">
      <c r="A641" s="178"/>
      <c r="B641" s="179"/>
      <c r="C641" s="135"/>
      <c r="D641" s="135"/>
      <c r="E641" s="135"/>
      <c r="F641" s="135"/>
      <c r="G641" s="135"/>
      <c r="H641" s="112"/>
      <c r="I641" s="112"/>
      <c r="J641" s="110"/>
      <c r="K641" s="110"/>
      <c r="L641" s="112"/>
      <c r="M641" s="141"/>
      <c r="N641" s="106"/>
      <c r="O641" s="189">
        <f t="shared" si="6"/>
        <v>0</v>
      </c>
      <c r="P641" s="189" t="str">
        <f t="shared" si="9"/>
        <v>R</v>
      </c>
      <c r="Q641" s="189">
        <f t="shared" si="10"/>
        <v>0</v>
      </c>
      <c r="T641" s="189"/>
      <c r="U641" s="99"/>
      <c r="W641" s="189"/>
      <c r="Z641" s="189">
        <f t="shared" si="8"/>
        <v>0</v>
      </c>
      <c r="AA641" s="189" t="e">
        <f t="shared" si="11"/>
        <v>#N/A</v>
      </c>
    </row>
    <row r="642" spans="1:27">
      <c r="A642" s="164"/>
      <c r="B642" s="179"/>
      <c r="C642" s="135"/>
      <c r="D642" s="135"/>
      <c r="E642" s="135"/>
      <c r="F642" s="135"/>
      <c r="G642" s="135"/>
      <c r="H642" s="112"/>
      <c r="I642" s="112"/>
      <c r="J642" s="110"/>
      <c r="K642" s="110"/>
      <c r="L642" s="112"/>
      <c r="M642" s="141"/>
      <c r="N642" s="106"/>
      <c r="O642" s="189">
        <f t="shared" si="6"/>
        <v>0</v>
      </c>
      <c r="P642" s="189" t="str">
        <f t="shared" si="9"/>
        <v>R</v>
      </c>
      <c r="Q642" s="189">
        <f t="shared" si="10"/>
        <v>0</v>
      </c>
      <c r="T642" s="189"/>
      <c r="U642" s="99"/>
      <c r="W642" s="189"/>
      <c r="Z642" s="189">
        <f t="shared" si="8"/>
        <v>0</v>
      </c>
      <c r="AA642" s="189" t="e">
        <f t="shared" si="11"/>
        <v>#N/A</v>
      </c>
    </row>
    <row r="643" spans="1:27">
      <c r="A643" s="178"/>
      <c r="B643" s="179"/>
      <c r="C643" s="135"/>
      <c r="D643" s="135"/>
      <c r="E643" s="135"/>
      <c r="F643" s="135"/>
      <c r="G643" s="135"/>
      <c r="H643" s="112"/>
      <c r="I643" s="112"/>
      <c r="J643" s="110"/>
      <c r="K643" s="110"/>
      <c r="L643" s="112"/>
      <c r="M643" s="141"/>
      <c r="N643" s="106"/>
      <c r="O643" s="189">
        <f t="shared" si="6"/>
        <v>0</v>
      </c>
      <c r="P643" s="189" t="str">
        <f t="shared" si="9"/>
        <v>R</v>
      </c>
      <c r="Q643" s="189">
        <f t="shared" si="10"/>
        <v>0</v>
      </c>
      <c r="T643" s="189"/>
      <c r="U643" s="99"/>
      <c r="W643" s="189"/>
      <c r="Z643" s="189">
        <f t="shared" si="8"/>
        <v>0</v>
      </c>
      <c r="AA643" s="189" t="e">
        <f t="shared" si="11"/>
        <v>#N/A</v>
      </c>
    </row>
    <row r="644" spans="1:27">
      <c r="A644" s="164"/>
      <c r="B644" s="179"/>
      <c r="C644" s="135"/>
      <c r="D644" s="135"/>
      <c r="E644" s="135"/>
      <c r="F644" s="135"/>
      <c r="G644" s="135"/>
      <c r="H644" s="112"/>
      <c r="I644" s="112"/>
      <c r="J644" s="110"/>
      <c r="K644" s="110"/>
      <c r="L644" s="112"/>
      <c r="M644" s="141"/>
      <c r="N644" s="106"/>
      <c r="O644" s="189">
        <f t="shared" si="6"/>
        <v>0</v>
      </c>
      <c r="P644" s="189" t="str">
        <f t="shared" si="9"/>
        <v>R</v>
      </c>
      <c r="Q644" s="189">
        <f t="shared" si="10"/>
        <v>0</v>
      </c>
      <c r="T644" s="189"/>
      <c r="U644" s="99"/>
      <c r="W644" s="189"/>
      <c r="Z644" s="189">
        <f t="shared" si="8"/>
        <v>0</v>
      </c>
      <c r="AA644" s="189" t="e">
        <f t="shared" si="11"/>
        <v>#N/A</v>
      </c>
    </row>
    <row r="645" spans="1:27">
      <c r="A645" s="178"/>
      <c r="B645" s="179"/>
      <c r="C645" s="135"/>
      <c r="D645" s="135"/>
      <c r="E645" s="135"/>
      <c r="F645" s="135"/>
      <c r="G645" s="135"/>
      <c r="H645" s="112"/>
      <c r="I645" s="112"/>
      <c r="J645" s="110"/>
      <c r="K645" s="110"/>
      <c r="L645" s="112"/>
      <c r="M645" s="141"/>
      <c r="N645" s="106"/>
      <c r="O645" s="189">
        <f t="shared" si="6"/>
        <v>0</v>
      </c>
      <c r="P645" s="189" t="str">
        <f t="shared" si="9"/>
        <v>R</v>
      </c>
      <c r="Q645" s="189">
        <f t="shared" si="10"/>
        <v>0</v>
      </c>
      <c r="T645" s="189"/>
      <c r="U645" s="99"/>
      <c r="W645" s="189"/>
      <c r="Z645" s="189">
        <f t="shared" si="8"/>
        <v>0</v>
      </c>
      <c r="AA645" s="189" t="e">
        <f t="shared" si="11"/>
        <v>#N/A</v>
      </c>
    </row>
    <row r="646" spans="1:27">
      <c r="A646" s="164"/>
      <c r="B646" s="179"/>
      <c r="C646" s="135"/>
      <c r="D646" s="135"/>
      <c r="E646" s="135"/>
      <c r="F646" s="135"/>
      <c r="G646" s="135"/>
      <c r="H646" s="112"/>
      <c r="I646" s="112"/>
      <c r="J646" s="110"/>
      <c r="K646" s="110"/>
      <c r="L646" s="112"/>
      <c r="M646" s="141"/>
      <c r="N646" s="106"/>
      <c r="O646" s="189">
        <f t="shared" si="6"/>
        <v>0</v>
      </c>
      <c r="P646" s="189" t="str">
        <f t="shared" si="9"/>
        <v>R</v>
      </c>
      <c r="Q646" s="189">
        <f t="shared" si="10"/>
        <v>0</v>
      </c>
      <c r="T646" s="189"/>
      <c r="U646" s="99"/>
      <c r="W646" s="189"/>
      <c r="Z646" s="189">
        <f t="shared" si="8"/>
        <v>0</v>
      </c>
      <c r="AA646" s="189" t="e">
        <f t="shared" si="11"/>
        <v>#N/A</v>
      </c>
    </row>
    <row r="647" spans="1:27">
      <c r="A647" s="178"/>
      <c r="B647" s="179"/>
      <c r="C647" s="135"/>
      <c r="D647" s="135"/>
      <c r="E647" s="135"/>
      <c r="F647" s="135"/>
      <c r="G647" s="135"/>
      <c r="H647" s="112"/>
      <c r="I647" s="112"/>
      <c r="J647" s="110"/>
      <c r="K647" s="110"/>
      <c r="L647" s="112"/>
      <c r="M647" s="141"/>
      <c r="N647" s="106"/>
      <c r="O647" s="189">
        <f t="shared" si="6"/>
        <v>0</v>
      </c>
      <c r="P647" s="189" t="str">
        <f t="shared" si="9"/>
        <v>R</v>
      </c>
      <c r="Q647" s="189">
        <f t="shared" si="10"/>
        <v>0</v>
      </c>
      <c r="T647" s="189"/>
      <c r="U647" s="99"/>
      <c r="W647" s="189"/>
      <c r="Z647" s="189">
        <f t="shared" si="8"/>
        <v>0</v>
      </c>
      <c r="AA647" s="189" t="e">
        <f t="shared" si="11"/>
        <v>#N/A</v>
      </c>
    </row>
    <row r="648" spans="1:27">
      <c r="A648" s="164"/>
      <c r="B648" s="179"/>
      <c r="C648" s="135"/>
      <c r="D648" s="135"/>
      <c r="E648" s="135"/>
      <c r="F648" s="135"/>
      <c r="G648" s="135"/>
      <c r="H648" s="112"/>
      <c r="I648" s="112"/>
      <c r="J648" s="110"/>
      <c r="K648" s="110"/>
      <c r="L648" s="112"/>
      <c r="M648" s="141"/>
      <c r="N648" s="106"/>
      <c r="O648" s="189">
        <f t="shared" si="6"/>
        <v>0</v>
      </c>
      <c r="P648" s="189" t="str">
        <f t="shared" si="9"/>
        <v>R</v>
      </c>
      <c r="Q648" s="189">
        <f t="shared" si="10"/>
        <v>0</v>
      </c>
      <c r="T648" s="189"/>
      <c r="U648" s="99"/>
      <c r="W648" s="189"/>
      <c r="Z648" s="189">
        <f t="shared" si="8"/>
        <v>0</v>
      </c>
      <c r="AA648" s="189" t="e">
        <f t="shared" si="11"/>
        <v>#N/A</v>
      </c>
    </row>
    <row r="649" spans="1:27">
      <c r="A649" s="178"/>
      <c r="B649" s="179"/>
      <c r="C649" s="135"/>
      <c r="D649" s="135"/>
      <c r="E649" s="135"/>
      <c r="F649" s="135"/>
      <c r="G649" s="135"/>
      <c r="H649" s="112"/>
      <c r="I649" s="112"/>
      <c r="J649" s="110"/>
      <c r="K649" s="110"/>
      <c r="L649" s="112"/>
      <c r="M649" s="141"/>
      <c r="N649" s="106"/>
      <c r="O649" s="189">
        <f t="shared" si="6"/>
        <v>0</v>
      </c>
      <c r="P649" s="189" t="str">
        <f t="shared" si="9"/>
        <v>R</v>
      </c>
      <c r="Q649" s="189">
        <f t="shared" si="10"/>
        <v>0</v>
      </c>
      <c r="T649" s="189"/>
      <c r="U649" s="99"/>
      <c r="W649" s="189"/>
      <c r="Z649" s="189">
        <f t="shared" si="8"/>
        <v>0</v>
      </c>
      <c r="AA649" s="189" t="e">
        <f t="shared" si="11"/>
        <v>#N/A</v>
      </c>
    </row>
    <row r="650" spans="1:27">
      <c r="A650" s="164"/>
      <c r="B650" s="179"/>
      <c r="C650" s="135"/>
      <c r="D650" s="135"/>
      <c r="E650" s="135"/>
      <c r="F650" s="135"/>
      <c r="G650" s="135"/>
      <c r="H650" s="112"/>
      <c r="I650" s="112"/>
      <c r="J650" s="110"/>
      <c r="K650" s="110"/>
      <c r="L650" s="112"/>
      <c r="M650" s="141"/>
      <c r="N650" s="106"/>
      <c r="O650" s="189">
        <f t="shared" si="6"/>
        <v>0</v>
      </c>
      <c r="P650" s="189" t="str">
        <f t="shared" si="9"/>
        <v>R</v>
      </c>
      <c r="Q650" s="189">
        <f t="shared" si="10"/>
        <v>0</v>
      </c>
      <c r="T650" s="189"/>
      <c r="U650" s="99"/>
      <c r="W650" s="189"/>
      <c r="Z650" s="189">
        <f t="shared" si="8"/>
        <v>0</v>
      </c>
      <c r="AA650" s="189" t="e">
        <f t="shared" si="11"/>
        <v>#N/A</v>
      </c>
    </row>
    <row r="651" spans="1:27">
      <c r="A651" s="178"/>
      <c r="B651" s="179"/>
      <c r="C651" s="135"/>
      <c r="D651" s="135"/>
      <c r="E651" s="135"/>
      <c r="F651" s="135"/>
      <c r="G651" s="135"/>
      <c r="H651" s="112"/>
      <c r="I651" s="112"/>
      <c r="J651" s="110"/>
      <c r="K651" s="110"/>
      <c r="L651" s="112"/>
      <c r="M651" s="141"/>
      <c r="N651" s="106"/>
      <c r="O651" s="189">
        <f t="shared" si="6"/>
        <v>0</v>
      </c>
      <c r="P651" s="189" t="str">
        <f t="shared" si="9"/>
        <v>R</v>
      </c>
      <c r="Q651" s="189">
        <f t="shared" si="10"/>
        <v>0</v>
      </c>
      <c r="T651" s="189"/>
      <c r="U651" s="99"/>
      <c r="W651" s="189"/>
      <c r="Z651" s="189">
        <f t="shared" si="8"/>
        <v>0</v>
      </c>
      <c r="AA651" s="189" t="e">
        <f t="shared" si="11"/>
        <v>#N/A</v>
      </c>
    </row>
    <row r="652" spans="1:27">
      <c r="A652" s="164"/>
      <c r="B652" s="179"/>
      <c r="C652" s="135"/>
      <c r="D652" s="135"/>
      <c r="E652" s="135"/>
      <c r="F652" s="135"/>
      <c r="G652" s="135"/>
      <c r="H652" s="112"/>
      <c r="I652" s="112"/>
      <c r="J652" s="110"/>
      <c r="K652" s="110"/>
      <c r="L652" s="112"/>
      <c r="M652" s="141"/>
      <c r="N652" s="106"/>
      <c r="O652" s="189">
        <f t="shared" si="6"/>
        <v>0</v>
      </c>
      <c r="P652" s="189" t="str">
        <f t="shared" si="9"/>
        <v>R</v>
      </c>
      <c r="Q652" s="189">
        <f t="shared" si="10"/>
        <v>0</v>
      </c>
      <c r="T652" s="189"/>
      <c r="U652" s="99"/>
      <c r="W652" s="189"/>
      <c r="Z652" s="189">
        <f t="shared" si="8"/>
        <v>0</v>
      </c>
      <c r="AA652" s="189" t="e">
        <f t="shared" si="11"/>
        <v>#N/A</v>
      </c>
    </row>
    <row r="653" spans="1:27">
      <c r="A653" s="178"/>
      <c r="B653" s="179"/>
      <c r="C653" s="135"/>
      <c r="D653" s="135"/>
      <c r="E653" s="135"/>
      <c r="F653" s="135"/>
      <c r="G653" s="135"/>
      <c r="H653" s="112"/>
      <c r="I653" s="112"/>
      <c r="J653" s="110"/>
      <c r="K653" s="110"/>
      <c r="L653" s="112"/>
      <c r="M653" s="141"/>
      <c r="N653" s="106"/>
      <c r="O653" s="189">
        <f t="shared" si="6"/>
        <v>0</v>
      </c>
      <c r="P653" s="189" t="str">
        <f t="shared" si="9"/>
        <v>R</v>
      </c>
      <c r="Q653" s="189">
        <f t="shared" si="10"/>
        <v>0</v>
      </c>
      <c r="T653" s="189"/>
      <c r="U653" s="99"/>
      <c r="W653" s="189"/>
      <c r="Z653" s="189">
        <f t="shared" si="8"/>
        <v>0</v>
      </c>
      <c r="AA653" s="189" t="e">
        <f t="shared" si="11"/>
        <v>#N/A</v>
      </c>
    </row>
    <row r="654" spans="1:27">
      <c r="A654" s="164"/>
      <c r="B654" s="179"/>
      <c r="C654" s="135"/>
      <c r="D654" s="135"/>
      <c r="E654" s="135"/>
      <c r="F654" s="135"/>
      <c r="G654" s="135"/>
      <c r="H654" s="112"/>
      <c r="I654" s="112"/>
      <c r="J654" s="110"/>
      <c r="K654" s="110"/>
      <c r="L654" s="112"/>
      <c r="M654" s="141"/>
      <c r="N654" s="106"/>
      <c r="O654" s="189">
        <f t="shared" si="6"/>
        <v>0</v>
      </c>
      <c r="P654" s="189" t="str">
        <f t="shared" si="9"/>
        <v>R</v>
      </c>
      <c r="Q654" s="189">
        <f t="shared" si="10"/>
        <v>0</v>
      </c>
      <c r="T654" s="189"/>
      <c r="U654" s="99"/>
      <c r="W654" s="189"/>
      <c r="Z654" s="189">
        <f t="shared" si="8"/>
        <v>0</v>
      </c>
      <c r="AA654" s="189" t="e">
        <f t="shared" si="11"/>
        <v>#N/A</v>
      </c>
    </row>
    <row r="655" spans="1:27">
      <c r="A655" s="178"/>
      <c r="B655" s="179"/>
      <c r="C655" s="135"/>
      <c r="D655" s="135"/>
      <c r="E655" s="135"/>
      <c r="F655" s="135"/>
      <c r="G655" s="135"/>
      <c r="H655" s="112"/>
      <c r="I655" s="112"/>
      <c r="J655" s="110"/>
      <c r="K655" s="110"/>
      <c r="L655" s="112"/>
      <c r="M655" s="141"/>
      <c r="N655" s="106"/>
      <c r="O655" s="189">
        <f t="shared" si="6"/>
        <v>0</v>
      </c>
      <c r="P655" s="189" t="str">
        <f t="shared" si="9"/>
        <v>R</v>
      </c>
      <c r="Q655" s="189">
        <f t="shared" si="10"/>
        <v>0</v>
      </c>
      <c r="T655" s="189"/>
      <c r="U655" s="99"/>
      <c r="W655" s="189"/>
      <c r="Z655" s="189">
        <f t="shared" si="8"/>
        <v>0</v>
      </c>
      <c r="AA655" s="189" t="e">
        <f t="shared" si="11"/>
        <v>#N/A</v>
      </c>
    </row>
    <row r="656" spans="1:27">
      <c r="A656" s="164"/>
      <c r="B656" s="179"/>
      <c r="C656" s="135"/>
      <c r="D656" s="135"/>
      <c r="E656" s="135"/>
      <c r="F656" s="135"/>
      <c r="G656" s="135"/>
      <c r="H656" s="112"/>
      <c r="I656" s="112"/>
      <c r="J656" s="110"/>
      <c r="K656" s="110"/>
      <c r="L656" s="112"/>
      <c r="M656" s="141"/>
      <c r="N656" s="106"/>
      <c r="O656" s="189">
        <f t="shared" si="6"/>
        <v>0</v>
      </c>
      <c r="P656" s="189" t="str">
        <f t="shared" si="9"/>
        <v>R</v>
      </c>
      <c r="Q656" s="189">
        <f t="shared" si="10"/>
        <v>0</v>
      </c>
      <c r="T656" s="189"/>
      <c r="U656" s="99"/>
      <c r="W656" s="189"/>
      <c r="Z656" s="189">
        <f t="shared" si="8"/>
        <v>0</v>
      </c>
      <c r="AA656" s="189" t="e">
        <f t="shared" si="11"/>
        <v>#N/A</v>
      </c>
    </row>
    <row r="657" spans="1:27">
      <c r="A657" s="178"/>
      <c r="B657" s="179"/>
      <c r="C657" s="135"/>
      <c r="D657" s="135"/>
      <c r="E657" s="135"/>
      <c r="F657" s="135"/>
      <c r="G657" s="135"/>
      <c r="H657" s="112"/>
      <c r="I657" s="112"/>
      <c r="J657" s="110"/>
      <c r="K657" s="110"/>
      <c r="L657" s="112"/>
      <c r="M657" s="141"/>
      <c r="N657" s="106"/>
      <c r="O657" s="189">
        <f t="shared" si="6"/>
        <v>0</v>
      </c>
      <c r="P657" s="189" t="str">
        <f t="shared" si="9"/>
        <v>R</v>
      </c>
      <c r="Q657" s="189">
        <f t="shared" si="10"/>
        <v>0</v>
      </c>
      <c r="T657" s="189"/>
      <c r="U657" s="99"/>
      <c r="W657" s="189"/>
      <c r="Z657" s="189">
        <f t="shared" si="8"/>
        <v>0</v>
      </c>
      <c r="AA657" s="189" t="e">
        <f t="shared" si="11"/>
        <v>#N/A</v>
      </c>
    </row>
    <row r="658" spans="1:27">
      <c r="A658" s="164"/>
      <c r="B658" s="179"/>
      <c r="C658" s="135"/>
      <c r="D658" s="135"/>
      <c r="E658" s="135"/>
      <c r="F658" s="135"/>
      <c r="G658" s="135"/>
      <c r="H658" s="112"/>
      <c r="I658" s="112"/>
      <c r="J658" s="110"/>
      <c r="K658" s="110"/>
      <c r="L658" s="112"/>
      <c r="M658" s="141"/>
      <c r="N658" s="106"/>
      <c r="O658" s="189">
        <f t="shared" si="6"/>
        <v>0</v>
      </c>
      <c r="P658" s="189" t="str">
        <f t="shared" si="9"/>
        <v>R</v>
      </c>
      <c r="Q658" s="189">
        <f t="shared" si="10"/>
        <v>0</v>
      </c>
      <c r="T658" s="189"/>
      <c r="U658" s="99"/>
      <c r="W658" s="189"/>
      <c r="Z658" s="189">
        <f t="shared" si="8"/>
        <v>0</v>
      </c>
      <c r="AA658" s="189" t="e">
        <f t="shared" si="11"/>
        <v>#N/A</v>
      </c>
    </row>
    <row r="659" spans="1:27">
      <c r="A659" s="178"/>
      <c r="B659" s="179"/>
      <c r="C659" s="135"/>
      <c r="D659" s="135"/>
      <c r="E659" s="135"/>
      <c r="F659" s="135"/>
      <c r="G659" s="135"/>
      <c r="H659" s="112"/>
      <c r="I659" s="112"/>
      <c r="J659" s="110"/>
      <c r="K659" s="110"/>
      <c r="L659" s="112"/>
      <c r="M659" s="141"/>
      <c r="N659" s="106"/>
      <c r="O659" s="189">
        <f t="shared" si="6"/>
        <v>0</v>
      </c>
      <c r="P659" s="189" t="str">
        <f t="shared" si="9"/>
        <v>R</v>
      </c>
      <c r="Q659" s="189">
        <f t="shared" si="10"/>
        <v>0</v>
      </c>
      <c r="T659" s="189"/>
      <c r="U659" s="99"/>
      <c r="W659" s="189"/>
      <c r="Z659" s="189">
        <f t="shared" si="8"/>
        <v>0</v>
      </c>
      <c r="AA659" s="189" t="e">
        <f t="shared" si="11"/>
        <v>#N/A</v>
      </c>
    </row>
    <row r="660" spans="1:27">
      <c r="A660" s="164"/>
      <c r="B660" s="179"/>
      <c r="C660" s="135"/>
      <c r="D660" s="135"/>
      <c r="E660" s="135"/>
      <c r="F660" s="135"/>
      <c r="G660" s="135"/>
      <c r="H660" s="112"/>
      <c r="I660" s="112"/>
      <c r="J660" s="110"/>
      <c r="K660" s="110"/>
      <c r="L660" s="112"/>
      <c r="M660" s="141"/>
      <c r="N660" s="106"/>
      <c r="O660" s="189">
        <f t="shared" si="6"/>
        <v>0</v>
      </c>
      <c r="P660" s="189" t="str">
        <f t="shared" si="9"/>
        <v>R</v>
      </c>
      <c r="Q660" s="189">
        <f t="shared" si="10"/>
        <v>0</v>
      </c>
      <c r="T660" s="189"/>
      <c r="U660" s="99"/>
      <c r="W660" s="189"/>
      <c r="Z660" s="189">
        <f t="shared" si="8"/>
        <v>0</v>
      </c>
      <c r="AA660" s="189" t="e">
        <f t="shared" si="11"/>
        <v>#N/A</v>
      </c>
    </row>
    <row r="661" spans="1:27">
      <c r="A661" s="178"/>
      <c r="B661" s="179"/>
      <c r="C661" s="135"/>
      <c r="D661" s="135"/>
      <c r="E661" s="135"/>
      <c r="F661" s="135"/>
      <c r="G661" s="135"/>
      <c r="H661" s="112"/>
      <c r="I661" s="112"/>
      <c r="J661" s="110"/>
      <c r="K661" s="110"/>
      <c r="L661" s="112"/>
      <c r="M661" s="141"/>
      <c r="N661" s="106"/>
      <c r="O661" s="189">
        <f t="shared" si="6"/>
        <v>0</v>
      </c>
      <c r="P661" s="189" t="str">
        <f t="shared" si="9"/>
        <v>R</v>
      </c>
      <c r="Q661" s="189">
        <f t="shared" si="10"/>
        <v>0</v>
      </c>
      <c r="T661" s="189"/>
      <c r="U661" s="99"/>
      <c r="W661" s="189"/>
      <c r="Z661" s="189">
        <f t="shared" si="8"/>
        <v>0</v>
      </c>
      <c r="AA661" s="189" t="e">
        <f t="shared" si="11"/>
        <v>#N/A</v>
      </c>
    </row>
    <row r="662" spans="1:27">
      <c r="A662" s="164"/>
      <c r="B662" s="179"/>
      <c r="C662" s="135"/>
      <c r="D662" s="135"/>
      <c r="E662" s="135"/>
      <c r="F662" s="135"/>
      <c r="G662" s="135"/>
      <c r="H662" s="112"/>
      <c r="I662" s="112"/>
      <c r="J662" s="110"/>
      <c r="K662" s="110"/>
      <c r="L662" s="112"/>
      <c r="M662" s="141"/>
      <c r="N662" s="106"/>
      <c r="O662" s="189">
        <f t="shared" si="6"/>
        <v>0</v>
      </c>
      <c r="P662" s="189" t="str">
        <f t="shared" si="9"/>
        <v>R</v>
      </c>
      <c r="Q662" s="189">
        <f t="shared" si="10"/>
        <v>0</v>
      </c>
      <c r="T662" s="189"/>
      <c r="U662" s="99"/>
      <c r="W662" s="189"/>
      <c r="Z662" s="189">
        <f t="shared" si="8"/>
        <v>0</v>
      </c>
      <c r="AA662" s="189" t="e">
        <f t="shared" si="11"/>
        <v>#N/A</v>
      </c>
    </row>
    <row r="663" spans="1:27">
      <c r="A663" s="178"/>
      <c r="B663" s="179"/>
      <c r="C663" s="135"/>
      <c r="D663" s="135"/>
      <c r="E663" s="135"/>
      <c r="F663" s="135"/>
      <c r="G663" s="135"/>
      <c r="H663" s="112"/>
      <c r="I663" s="112"/>
      <c r="J663" s="110"/>
      <c r="K663" s="110"/>
      <c r="L663" s="112"/>
      <c r="M663" s="141"/>
      <c r="N663" s="106"/>
      <c r="O663" s="189">
        <f t="shared" si="6"/>
        <v>0</v>
      </c>
      <c r="P663" s="189" t="str">
        <f t="shared" si="9"/>
        <v>R</v>
      </c>
      <c r="Q663" s="189">
        <f t="shared" si="10"/>
        <v>0</v>
      </c>
      <c r="T663" s="189"/>
      <c r="U663" s="99"/>
      <c r="W663" s="189"/>
      <c r="Z663" s="189">
        <f t="shared" si="8"/>
        <v>0</v>
      </c>
      <c r="AA663" s="189" t="e">
        <f t="shared" si="11"/>
        <v>#N/A</v>
      </c>
    </row>
    <row r="664" spans="1:27">
      <c r="A664" s="164"/>
      <c r="B664" s="179"/>
      <c r="C664" s="135"/>
      <c r="D664" s="135"/>
      <c r="E664" s="135"/>
      <c r="F664" s="135"/>
      <c r="G664" s="135"/>
      <c r="H664" s="112"/>
      <c r="I664" s="112"/>
      <c r="J664" s="110"/>
      <c r="K664" s="110"/>
      <c r="L664" s="112"/>
      <c r="M664" s="141"/>
      <c r="N664" s="106"/>
      <c r="O664" s="189">
        <f t="shared" si="6"/>
        <v>0</v>
      </c>
      <c r="P664" s="189" t="str">
        <f t="shared" si="9"/>
        <v>R</v>
      </c>
      <c r="Q664" s="189">
        <f t="shared" si="10"/>
        <v>0</v>
      </c>
      <c r="T664" s="189"/>
      <c r="U664" s="99"/>
      <c r="W664" s="189"/>
      <c r="Z664" s="189">
        <f t="shared" si="8"/>
        <v>0</v>
      </c>
      <c r="AA664" s="189" t="e">
        <f t="shared" si="11"/>
        <v>#N/A</v>
      </c>
    </row>
    <row r="665" spans="1:27">
      <c r="A665" s="178"/>
      <c r="B665" s="179"/>
      <c r="C665" s="135"/>
      <c r="D665" s="135"/>
      <c r="E665" s="135"/>
      <c r="F665" s="135"/>
      <c r="G665" s="135"/>
      <c r="H665" s="112"/>
      <c r="I665" s="112"/>
      <c r="J665" s="110"/>
      <c r="K665" s="110"/>
      <c r="L665" s="112"/>
      <c r="M665" s="141"/>
      <c r="N665" s="106"/>
      <c r="O665" s="189">
        <f t="shared" si="6"/>
        <v>0</v>
      </c>
      <c r="P665" s="189" t="str">
        <f t="shared" si="9"/>
        <v>R</v>
      </c>
      <c r="Q665" s="189">
        <f t="shared" si="10"/>
        <v>0</v>
      </c>
      <c r="T665" s="189"/>
      <c r="U665" s="99"/>
      <c r="W665" s="189"/>
      <c r="Z665" s="189">
        <f t="shared" si="8"/>
        <v>0</v>
      </c>
      <c r="AA665" s="189" t="e">
        <f t="shared" si="11"/>
        <v>#N/A</v>
      </c>
    </row>
    <row r="666" spans="1:27">
      <c r="A666" s="164"/>
      <c r="B666" s="179"/>
      <c r="C666" s="135"/>
      <c r="D666" s="135"/>
      <c r="E666" s="135"/>
      <c r="F666" s="135"/>
      <c r="G666" s="135"/>
      <c r="H666" s="112"/>
      <c r="I666" s="112"/>
      <c r="J666" s="110"/>
      <c r="K666" s="110"/>
      <c r="L666" s="112"/>
      <c r="M666" s="141"/>
      <c r="N666" s="106"/>
      <c r="O666" s="189">
        <f t="shared" si="6"/>
        <v>0</v>
      </c>
      <c r="P666" s="189" t="str">
        <f t="shared" si="9"/>
        <v>R</v>
      </c>
      <c r="Q666" s="189">
        <f t="shared" si="10"/>
        <v>0</v>
      </c>
      <c r="T666" s="189"/>
      <c r="U666" s="99"/>
      <c r="W666" s="189"/>
      <c r="Z666" s="189">
        <f t="shared" si="8"/>
        <v>0</v>
      </c>
      <c r="AA666" s="189" t="e">
        <f t="shared" si="11"/>
        <v>#N/A</v>
      </c>
    </row>
    <row r="667" spans="1:27">
      <c r="A667" s="178"/>
      <c r="B667" s="179"/>
      <c r="C667" s="135"/>
      <c r="D667" s="135"/>
      <c r="E667" s="135"/>
      <c r="F667" s="135"/>
      <c r="G667" s="135"/>
      <c r="H667" s="112"/>
      <c r="I667" s="112"/>
      <c r="J667" s="110"/>
      <c r="K667" s="110"/>
      <c r="L667" s="112"/>
      <c r="M667" s="141"/>
      <c r="N667" s="106"/>
      <c r="O667" s="189">
        <f t="shared" si="6"/>
        <v>0</v>
      </c>
      <c r="P667" s="189" t="str">
        <f t="shared" ref="P667:P702" si="12">"R"&amp;A667</f>
        <v>R</v>
      </c>
      <c r="Q667" s="189">
        <f t="shared" ref="Q667:Q702" si="13">H667*10+I667</f>
        <v>0</v>
      </c>
      <c r="T667" s="189"/>
      <c r="U667" s="99"/>
      <c r="W667" s="189"/>
      <c r="Z667" s="189">
        <f t="shared" si="8"/>
        <v>0</v>
      </c>
      <c r="AA667" s="189" t="e">
        <f t="shared" ref="AA667:AA702" si="14">IF(VLOOKUP(U667,MyTreatsLookup,14,FALSE)*10+VLOOKUP(U667,MyTreatsLookup,15,FALSE)=0,W667,VLOOKUP(U667,MyTreatsLookup,14,FALSE)*10+VLOOKUP(U667,MyTreatsLookup,15,FALSE))</f>
        <v>#N/A</v>
      </c>
    </row>
    <row r="668" spans="1:27">
      <c r="A668" s="164"/>
      <c r="B668" s="179"/>
      <c r="C668" s="135"/>
      <c r="D668" s="135"/>
      <c r="E668" s="135"/>
      <c r="F668" s="135"/>
      <c r="G668" s="135"/>
      <c r="H668" s="112"/>
      <c r="I668" s="112"/>
      <c r="J668" s="110"/>
      <c r="K668" s="110"/>
      <c r="L668" s="112"/>
      <c r="M668" s="141"/>
      <c r="N668" s="106"/>
      <c r="O668" s="189">
        <f t="shared" ref="O668:O702" si="15">A668</f>
        <v>0</v>
      </c>
      <c r="P668" s="189" t="str">
        <f t="shared" si="12"/>
        <v>R</v>
      </c>
      <c r="Q668" s="189">
        <f t="shared" si="13"/>
        <v>0</v>
      </c>
      <c r="T668" s="189"/>
      <c r="U668" s="99"/>
      <c r="W668" s="189"/>
      <c r="Z668" s="189">
        <f t="shared" si="8"/>
        <v>0</v>
      </c>
      <c r="AA668" s="189" t="e">
        <f t="shared" si="14"/>
        <v>#N/A</v>
      </c>
    </row>
    <row r="669" spans="1:27">
      <c r="A669" s="178"/>
      <c r="B669" s="179"/>
      <c r="C669" s="135"/>
      <c r="D669" s="135"/>
      <c r="E669" s="135"/>
      <c r="F669" s="135"/>
      <c r="G669" s="135"/>
      <c r="H669" s="112"/>
      <c r="I669" s="112"/>
      <c r="J669" s="110"/>
      <c r="K669" s="110"/>
      <c r="L669" s="112"/>
      <c r="M669" s="141"/>
      <c r="N669" s="106"/>
      <c r="O669" s="189">
        <f t="shared" si="15"/>
        <v>0</v>
      </c>
      <c r="P669" s="189" t="str">
        <f t="shared" si="12"/>
        <v>R</v>
      </c>
      <c r="Q669" s="189">
        <f t="shared" si="13"/>
        <v>0</v>
      </c>
      <c r="T669" s="189"/>
      <c r="U669" s="99"/>
      <c r="W669" s="189"/>
      <c r="Z669" s="189">
        <f t="shared" si="8"/>
        <v>0</v>
      </c>
      <c r="AA669" s="189" t="e">
        <f t="shared" si="14"/>
        <v>#N/A</v>
      </c>
    </row>
    <row r="670" spans="1:27">
      <c r="A670" s="164"/>
      <c r="B670" s="179"/>
      <c r="C670" s="135"/>
      <c r="D670" s="135"/>
      <c r="E670" s="135"/>
      <c r="F670" s="135"/>
      <c r="G670" s="135"/>
      <c r="H670" s="112"/>
      <c r="I670" s="112"/>
      <c r="J670" s="110"/>
      <c r="K670" s="110"/>
      <c r="L670" s="112"/>
      <c r="M670" s="141"/>
      <c r="N670" s="106"/>
      <c r="O670" s="189">
        <f t="shared" si="15"/>
        <v>0</v>
      </c>
      <c r="P670" s="189" t="str">
        <f t="shared" si="12"/>
        <v>R</v>
      </c>
      <c r="Q670" s="189">
        <f t="shared" si="13"/>
        <v>0</v>
      </c>
      <c r="T670" s="189"/>
      <c r="U670" s="99"/>
      <c r="W670" s="189"/>
      <c r="Z670" s="189">
        <f t="shared" si="8"/>
        <v>0</v>
      </c>
      <c r="AA670" s="189" t="e">
        <f t="shared" si="14"/>
        <v>#N/A</v>
      </c>
    </row>
    <row r="671" spans="1:27">
      <c r="A671" s="178"/>
      <c r="B671" s="179"/>
      <c r="C671" s="135"/>
      <c r="D671" s="135"/>
      <c r="E671" s="135"/>
      <c r="F671" s="135"/>
      <c r="G671" s="135"/>
      <c r="H671" s="112"/>
      <c r="I671" s="112"/>
      <c r="J671" s="110"/>
      <c r="K671" s="110"/>
      <c r="L671" s="112"/>
      <c r="M671" s="141"/>
      <c r="N671" s="106"/>
      <c r="O671" s="189">
        <f t="shared" si="15"/>
        <v>0</v>
      </c>
      <c r="P671" s="189" t="str">
        <f t="shared" si="12"/>
        <v>R</v>
      </c>
      <c r="Q671" s="189">
        <f t="shared" si="13"/>
        <v>0</v>
      </c>
      <c r="T671" s="189"/>
      <c r="U671" s="99"/>
      <c r="W671" s="189"/>
      <c r="Z671" s="189">
        <f t="shared" ref="Z671:Z702" si="16">V671</f>
        <v>0</v>
      </c>
      <c r="AA671" s="189" t="e">
        <f t="shared" si="14"/>
        <v>#N/A</v>
      </c>
    </row>
    <row r="672" spans="1:27">
      <c r="A672" s="164"/>
      <c r="B672" s="179"/>
      <c r="C672" s="135"/>
      <c r="D672" s="135"/>
      <c r="E672" s="135"/>
      <c r="F672" s="135"/>
      <c r="G672" s="135"/>
      <c r="H672" s="112"/>
      <c r="I672" s="112"/>
      <c r="J672" s="110"/>
      <c r="K672" s="110"/>
      <c r="L672" s="112"/>
      <c r="M672" s="141"/>
      <c r="N672" s="106"/>
      <c r="O672" s="189">
        <f t="shared" si="15"/>
        <v>0</v>
      </c>
      <c r="P672" s="189" t="str">
        <f t="shared" si="12"/>
        <v>R</v>
      </c>
      <c r="Q672" s="189">
        <f t="shared" si="13"/>
        <v>0</v>
      </c>
      <c r="T672" s="189"/>
      <c r="U672" s="99"/>
      <c r="W672" s="189"/>
      <c r="Z672" s="189">
        <f t="shared" si="16"/>
        <v>0</v>
      </c>
      <c r="AA672" s="189" t="e">
        <f t="shared" si="14"/>
        <v>#N/A</v>
      </c>
    </row>
    <row r="673" spans="1:27">
      <c r="A673" s="178"/>
      <c r="B673" s="179"/>
      <c r="C673" s="135"/>
      <c r="D673" s="135"/>
      <c r="E673" s="135"/>
      <c r="F673" s="135"/>
      <c r="G673" s="135"/>
      <c r="H673" s="112"/>
      <c r="I673" s="112"/>
      <c r="J673" s="110"/>
      <c r="K673" s="110"/>
      <c r="L673" s="112"/>
      <c r="M673" s="141"/>
      <c r="N673" s="106"/>
      <c r="O673" s="189">
        <f t="shared" si="15"/>
        <v>0</v>
      </c>
      <c r="P673" s="189" t="str">
        <f t="shared" si="12"/>
        <v>R</v>
      </c>
      <c r="Q673" s="189">
        <f t="shared" si="13"/>
        <v>0</v>
      </c>
      <c r="T673" s="189"/>
      <c r="U673" s="99"/>
      <c r="W673" s="189"/>
      <c r="Z673" s="189">
        <f t="shared" si="16"/>
        <v>0</v>
      </c>
      <c r="AA673" s="189" t="e">
        <f t="shared" si="14"/>
        <v>#N/A</v>
      </c>
    </row>
    <row r="674" spans="1:27">
      <c r="A674" s="164"/>
      <c r="B674" s="179"/>
      <c r="C674" s="135"/>
      <c r="D674" s="135"/>
      <c r="E674" s="135"/>
      <c r="F674" s="135"/>
      <c r="G674" s="135"/>
      <c r="H674" s="112"/>
      <c r="I674" s="112"/>
      <c r="J674" s="110"/>
      <c r="K674" s="110"/>
      <c r="L674" s="112"/>
      <c r="M674" s="141"/>
      <c r="N674" s="106"/>
      <c r="O674" s="189">
        <f t="shared" si="15"/>
        <v>0</v>
      </c>
      <c r="P674" s="189" t="str">
        <f t="shared" si="12"/>
        <v>R</v>
      </c>
      <c r="Q674" s="189">
        <f t="shared" si="13"/>
        <v>0</v>
      </c>
      <c r="T674" s="189"/>
      <c r="U674" s="99"/>
      <c r="W674" s="189"/>
      <c r="Z674" s="189">
        <f t="shared" si="16"/>
        <v>0</v>
      </c>
      <c r="AA674" s="189" t="e">
        <f t="shared" si="14"/>
        <v>#N/A</v>
      </c>
    </row>
    <row r="675" spans="1:27">
      <c r="A675" s="178"/>
      <c r="B675" s="179"/>
      <c r="C675" s="135"/>
      <c r="D675" s="135"/>
      <c r="E675" s="135"/>
      <c r="F675" s="135"/>
      <c r="G675" s="135"/>
      <c r="H675" s="112"/>
      <c r="I675" s="112"/>
      <c r="J675" s="110"/>
      <c r="K675" s="110"/>
      <c r="L675" s="112"/>
      <c r="M675" s="141"/>
      <c r="N675" s="106"/>
      <c r="O675" s="189">
        <f t="shared" si="15"/>
        <v>0</v>
      </c>
      <c r="P675" s="189" t="str">
        <f t="shared" si="12"/>
        <v>R</v>
      </c>
      <c r="Q675" s="189">
        <f t="shared" si="13"/>
        <v>0</v>
      </c>
      <c r="T675" s="189"/>
      <c r="U675" s="99"/>
      <c r="W675" s="189"/>
      <c r="Z675" s="189">
        <f t="shared" si="16"/>
        <v>0</v>
      </c>
      <c r="AA675" s="189" t="e">
        <f t="shared" si="14"/>
        <v>#N/A</v>
      </c>
    </row>
    <row r="676" spans="1:27">
      <c r="A676" s="164"/>
      <c r="B676" s="179"/>
      <c r="C676" s="135"/>
      <c r="D676" s="135"/>
      <c r="E676" s="135"/>
      <c r="F676" s="135"/>
      <c r="G676" s="135"/>
      <c r="H676" s="112"/>
      <c r="I676" s="112"/>
      <c r="J676" s="110"/>
      <c r="K676" s="110"/>
      <c r="L676" s="112"/>
      <c r="M676" s="141"/>
      <c r="N676" s="106"/>
      <c r="O676" s="189">
        <f t="shared" si="15"/>
        <v>0</v>
      </c>
      <c r="P676" s="189" t="str">
        <f t="shared" si="12"/>
        <v>R</v>
      </c>
      <c r="Q676" s="189">
        <f t="shared" si="13"/>
        <v>0</v>
      </c>
      <c r="T676" s="189"/>
      <c r="U676" s="99"/>
      <c r="W676" s="189"/>
      <c r="Z676" s="189">
        <f t="shared" si="16"/>
        <v>0</v>
      </c>
      <c r="AA676" s="189" t="e">
        <f t="shared" si="14"/>
        <v>#N/A</v>
      </c>
    </row>
    <row r="677" spans="1:27">
      <c r="A677" s="178"/>
      <c r="B677" s="179"/>
      <c r="C677" s="135"/>
      <c r="D677" s="135"/>
      <c r="E677" s="135"/>
      <c r="F677" s="135"/>
      <c r="G677" s="135"/>
      <c r="H677" s="112"/>
      <c r="I677" s="112"/>
      <c r="J677" s="110"/>
      <c r="K677" s="110"/>
      <c r="L677" s="112"/>
      <c r="M677" s="141"/>
      <c r="N677" s="106"/>
      <c r="O677" s="189">
        <f t="shared" si="15"/>
        <v>0</v>
      </c>
      <c r="P677" s="189" t="str">
        <f t="shared" si="12"/>
        <v>R</v>
      </c>
      <c r="Q677" s="189">
        <f t="shared" si="13"/>
        <v>0</v>
      </c>
      <c r="T677" s="189"/>
      <c r="U677" s="99"/>
      <c r="W677" s="189"/>
      <c r="Z677" s="189">
        <f t="shared" si="16"/>
        <v>0</v>
      </c>
      <c r="AA677" s="189" t="e">
        <f t="shared" si="14"/>
        <v>#N/A</v>
      </c>
    </row>
    <row r="678" spans="1:27">
      <c r="A678" s="164"/>
      <c r="B678" s="179"/>
      <c r="C678" s="135"/>
      <c r="D678" s="135"/>
      <c r="E678" s="135"/>
      <c r="F678" s="135"/>
      <c r="G678" s="135"/>
      <c r="H678" s="112"/>
      <c r="I678" s="112"/>
      <c r="J678" s="110"/>
      <c r="K678" s="110"/>
      <c r="L678" s="112"/>
      <c r="M678" s="141"/>
      <c r="N678" s="106"/>
      <c r="O678" s="189">
        <f t="shared" si="15"/>
        <v>0</v>
      </c>
      <c r="P678" s="189" t="str">
        <f t="shared" si="12"/>
        <v>R</v>
      </c>
      <c r="Q678" s="189">
        <f t="shared" si="13"/>
        <v>0</v>
      </c>
      <c r="T678" s="189"/>
      <c r="U678" s="99"/>
      <c r="W678" s="189"/>
      <c r="Z678" s="189">
        <f t="shared" si="16"/>
        <v>0</v>
      </c>
      <c r="AA678" s="189" t="e">
        <f t="shared" si="14"/>
        <v>#N/A</v>
      </c>
    </row>
    <row r="679" spans="1:27">
      <c r="A679" s="178"/>
      <c r="B679" s="179"/>
      <c r="C679" s="135"/>
      <c r="D679" s="135"/>
      <c r="E679" s="135"/>
      <c r="F679" s="135"/>
      <c r="G679" s="135"/>
      <c r="H679" s="112"/>
      <c r="I679" s="112"/>
      <c r="J679" s="110"/>
      <c r="K679" s="110"/>
      <c r="L679" s="112"/>
      <c r="M679" s="141"/>
      <c r="N679" s="106"/>
      <c r="O679" s="189">
        <f t="shared" si="15"/>
        <v>0</v>
      </c>
      <c r="P679" s="189" t="str">
        <f t="shared" si="12"/>
        <v>R</v>
      </c>
      <c r="Q679" s="189">
        <f t="shared" si="13"/>
        <v>0</v>
      </c>
      <c r="T679" s="189"/>
      <c r="U679" s="99"/>
      <c r="W679" s="189"/>
      <c r="Z679" s="189">
        <f t="shared" si="16"/>
        <v>0</v>
      </c>
      <c r="AA679" s="189" t="e">
        <f t="shared" si="14"/>
        <v>#N/A</v>
      </c>
    </row>
    <row r="680" spans="1:27">
      <c r="A680" s="164"/>
      <c r="B680" s="179"/>
      <c r="C680" s="135"/>
      <c r="D680" s="135"/>
      <c r="E680" s="135"/>
      <c r="F680" s="135"/>
      <c r="G680" s="135"/>
      <c r="H680" s="112"/>
      <c r="I680" s="112"/>
      <c r="J680" s="110"/>
      <c r="K680" s="110"/>
      <c r="L680" s="112"/>
      <c r="M680" s="141"/>
      <c r="N680" s="106"/>
      <c r="O680" s="189">
        <f t="shared" si="15"/>
        <v>0</v>
      </c>
      <c r="P680" s="189" t="str">
        <f t="shared" si="12"/>
        <v>R</v>
      </c>
      <c r="Q680" s="189">
        <f t="shared" si="13"/>
        <v>0</v>
      </c>
      <c r="T680" s="189"/>
      <c r="U680" s="99"/>
      <c r="W680" s="189"/>
      <c r="Z680" s="189">
        <f t="shared" si="16"/>
        <v>0</v>
      </c>
      <c r="AA680" s="189" t="e">
        <f t="shared" si="14"/>
        <v>#N/A</v>
      </c>
    </row>
    <row r="681" spans="1:27">
      <c r="A681" s="178"/>
      <c r="B681" s="179"/>
      <c r="C681" s="135"/>
      <c r="D681" s="135"/>
      <c r="E681" s="135"/>
      <c r="F681" s="135"/>
      <c r="G681" s="135"/>
      <c r="H681" s="112"/>
      <c r="I681" s="112"/>
      <c r="J681" s="110"/>
      <c r="K681" s="110"/>
      <c r="L681" s="112"/>
      <c r="M681" s="141"/>
      <c r="N681" s="106"/>
      <c r="O681" s="189">
        <f t="shared" si="15"/>
        <v>0</v>
      </c>
      <c r="P681" s="189" t="str">
        <f t="shared" si="12"/>
        <v>R</v>
      </c>
      <c r="Q681" s="189">
        <f t="shared" si="13"/>
        <v>0</v>
      </c>
      <c r="T681" s="189"/>
      <c r="U681" s="99"/>
      <c r="W681" s="189"/>
      <c r="Z681" s="189">
        <f t="shared" si="16"/>
        <v>0</v>
      </c>
      <c r="AA681" s="189" t="e">
        <f t="shared" si="14"/>
        <v>#N/A</v>
      </c>
    </row>
    <row r="682" spans="1:27">
      <c r="A682" s="164"/>
      <c r="B682" s="179"/>
      <c r="C682" s="135"/>
      <c r="D682" s="135"/>
      <c r="E682" s="135"/>
      <c r="F682" s="135"/>
      <c r="G682" s="135"/>
      <c r="H682" s="112"/>
      <c r="I682" s="112"/>
      <c r="J682" s="110"/>
      <c r="K682" s="110"/>
      <c r="L682" s="112"/>
      <c r="M682" s="141"/>
      <c r="N682" s="106"/>
      <c r="O682" s="189">
        <f t="shared" si="15"/>
        <v>0</v>
      </c>
      <c r="P682" s="189" t="str">
        <f t="shared" si="12"/>
        <v>R</v>
      </c>
      <c r="Q682" s="189">
        <f t="shared" si="13"/>
        <v>0</v>
      </c>
      <c r="T682" s="189"/>
      <c r="U682" s="99"/>
      <c r="W682" s="189"/>
      <c r="Z682" s="189">
        <f t="shared" si="16"/>
        <v>0</v>
      </c>
      <c r="AA682" s="189" t="e">
        <f t="shared" si="14"/>
        <v>#N/A</v>
      </c>
    </row>
    <row r="683" spans="1:27">
      <c r="A683" s="178"/>
      <c r="B683" s="179"/>
      <c r="C683" s="135"/>
      <c r="D683" s="135"/>
      <c r="E683" s="135"/>
      <c r="F683" s="135"/>
      <c r="G683" s="135"/>
      <c r="H683" s="112"/>
      <c r="I683" s="112"/>
      <c r="J683" s="110"/>
      <c r="K683" s="110"/>
      <c r="L683" s="112"/>
      <c r="M683" s="141"/>
      <c r="N683" s="106"/>
      <c r="O683" s="189">
        <f t="shared" si="15"/>
        <v>0</v>
      </c>
      <c r="P683" s="189" t="str">
        <f t="shared" si="12"/>
        <v>R</v>
      </c>
      <c r="Q683" s="189">
        <f t="shared" si="13"/>
        <v>0</v>
      </c>
      <c r="T683" s="189"/>
      <c r="U683" s="99"/>
      <c r="W683" s="189"/>
      <c r="Z683" s="189">
        <f t="shared" si="16"/>
        <v>0</v>
      </c>
      <c r="AA683" s="189" t="e">
        <f t="shared" si="14"/>
        <v>#N/A</v>
      </c>
    </row>
    <row r="684" spans="1:27">
      <c r="A684" s="164"/>
      <c r="B684" s="179"/>
      <c r="C684" s="135"/>
      <c r="D684" s="135"/>
      <c r="E684" s="135"/>
      <c r="F684" s="135"/>
      <c r="G684" s="135"/>
      <c r="H684" s="112"/>
      <c r="I684" s="112"/>
      <c r="J684" s="110"/>
      <c r="K684" s="110"/>
      <c r="L684" s="112"/>
      <c r="M684" s="141"/>
      <c r="N684" s="106"/>
      <c r="O684" s="189">
        <f t="shared" si="15"/>
        <v>0</v>
      </c>
      <c r="P684" s="189" t="str">
        <f t="shared" si="12"/>
        <v>R</v>
      </c>
      <c r="Q684" s="189">
        <f t="shared" si="13"/>
        <v>0</v>
      </c>
      <c r="T684" s="189"/>
      <c r="U684" s="99"/>
      <c r="W684" s="189"/>
      <c r="Z684" s="189">
        <f t="shared" si="16"/>
        <v>0</v>
      </c>
      <c r="AA684" s="189" t="e">
        <f t="shared" si="14"/>
        <v>#N/A</v>
      </c>
    </row>
    <row r="685" spans="1:27">
      <c r="A685" s="178"/>
      <c r="B685" s="179"/>
      <c r="C685" s="135"/>
      <c r="D685" s="135"/>
      <c r="E685" s="135"/>
      <c r="F685" s="135"/>
      <c r="G685" s="135"/>
      <c r="H685" s="112"/>
      <c r="I685" s="112"/>
      <c r="J685" s="110"/>
      <c r="K685" s="110"/>
      <c r="L685" s="112"/>
      <c r="M685" s="141"/>
      <c r="N685" s="106"/>
      <c r="O685" s="189">
        <f t="shared" si="15"/>
        <v>0</v>
      </c>
      <c r="P685" s="189" t="str">
        <f t="shared" si="12"/>
        <v>R</v>
      </c>
      <c r="Q685" s="189">
        <f t="shared" si="13"/>
        <v>0</v>
      </c>
      <c r="T685" s="189"/>
      <c r="U685" s="99"/>
      <c r="W685" s="189"/>
      <c r="Z685" s="189">
        <f t="shared" si="16"/>
        <v>0</v>
      </c>
      <c r="AA685" s="189" t="e">
        <f t="shared" si="14"/>
        <v>#N/A</v>
      </c>
    </row>
    <row r="686" spans="1:27">
      <c r="A686" s="164"/>
      <c r="B686" s="179"/>
      <c r="C686" s="135"/>
      <c r="D686" s="135"/>
      <c r="E686" s="135"/>
      <c r="F686" s="135"/>
      <c r="G686" s="135"/>
      <c r="H686" s="112"/>
      <c r="I686" s="112"/>
      <c r="J686" s="110"/>
      <c r="K686" s="110"/>
      <c r="L686" s="112"/>
      <c r="M686" s="141"/>
      <c r="N686" s="106"/>
      <c r="O686" s="189">
        <f t="shared" si="15"/>
        <v>0</v>
      </c>
      <c r="P686" s="189" t="str">
        <f t="shared" si="12"/>
        <v>R</v>
      </c>
      <c r="Q686" s="189">
        <f t="shared" si="13"/>
        <v>0</v>
      </c>
      <c r="T686" s="189"/>
      <c r="U686" s="99"/>
      <c r="W686" s="189"/>
      <c r="Z686" s="189">
        <f t="shared" si="16"/>
        <v>0</v>
      </c>
      <c r="AA686" s="189" t="e">
        <f t="shared" si="14"/>
        <v>#N/A</v>
      </c>
    </row>
    <row r="687" spans="1:27">
      <c r="A687" s="178"/>
      <c r="B687" s="179"/>
      <c r="C687" s="135"/>
      <c r="D687" s="135"/>
      <c r="E687" s="135"/>
      <c r="F687" s="135"/>
      <c r="G687" s="135"/>
      <c r="H687" s="112"/>
      <c r="I687" s="112"/>
      <c r="J687" s="110"/>
      <c r="K687" s="110"/>
      <c r="L687" s="112"/>
      <c r="M687" s="141"/>
      <c r="N687" s="106"/>
      <c r="O687" s="189">
        <f t="shared" si="15"/>
        <v>0</v>
      </c>
      <c r="P687" s="189" t="str">
        <f t="shared" si="12"/>
        <v>R</v>
      </c>
      <c r="Q687" s="189">
        <f t="shared" si="13"/>
        <v>0</v>
      </c>
      <c r="T687" s="189"/>
      <c r="U687" s="99"/>
      <c r="W687" s="189"/>
      <c r="Z687" s="189">
        <f t="shared" si="16"/>
        <v>0</v>
      </c>
      <c r="AA687" s="189" t="e">
        <f t="shared" si="14"/>
        <v>#N/A</v>
      </c>
    </row>
    <row r="688" spans="1:27">
      <c r="A688" s="164"/>
      <c r="B688" s="179"/>
      <c r="C688" s="135"/>
      <c r="D688" s="135"/>
      <c r="E688" s="135"/>
      <c r="F688" s="135"/>
      <c r="G688" s="135"/>
      <c r="H688" s="112"/>
      <c r="I688" s="112"/>
      <c r="J688" s="110"/>
      <c r="K688" s="110"/>
      <c r="L688" s="112"/>
      <c r="M688" s="141"/>
      <c r="N688" s="106"/>
      <c r="O688" s="189">
        <f t="shared" si="15"/>
        <v>0</v>
      </c>
      <c r="P688" s="189" t="str">
        <f t="shared" si="12"/>
        <v>R</v>
      </c>
      <c r="Q688" s="189">
        <f t="shared" si="13"/>
        <v>0</v>
      </c>
      <c r="T688" s="189"/>
      <c r="U688" s="99"/>
      <c r="W688" s="189"/>
      <c r="Z688" s="189">
        <f t="shared" si="16"/>
        <v>0</v>
      </c>
      <c r="AA688" s="189" t="e">
        <f t="shared" si="14"/>
        <v>#N/A</v>
      </c>
    </row>
    <row r="689" spans="1:27">
      <c r="A689" s="178"/>
      <c r="B689" s="179"/>
      <c r="C689" s="135"/>
      <c r="D689" s="135"/>
      <c r="E689" s="135"/>
      <c r="F689" s="135"/>
      <c r="G689" s="135"/>
      <c r="H689" s="112"/>
      <c r="I689" s="112"/>
      <c r="J689" s="110"/>
      <c r="K689" s="110"/>
      <c r="L689" s="112"/>
      <c r="M689" s="141"/>
      <c r="N689" s="106"/>
      <c r="O689" s="189">
        <f t="shared" si="15"/>
        <v>0</v>
      </c>
      <c r="P689" s="189" t="str">
        <f t="shared" si="12"/>
        <v>R</v>
      </c>
      <c r="Q689" s="189">
        <f t="shared" si="13"/>
        <v>0</v>
      </c>
      <c r="T689" s="189"/>
      <c r="U689" s="99"/>
      <c r="W689" s="189"/>
      <c r="Z689" s="189">
        <f t="shared" si="16"/>
        <v>0</v>
      </c>
      <c r="AA689" s="189" t="e">
        <f t="shared" si="14"/>
        <v>#N/A</v>
      </c>
    </row>
    <row r="690" spans="1:27">
      <c r="A690" s="164"/>
      <c r="B690" s="179"/>
      <c r="C690" s="135"/>
      <c r="D690" s="135"/>
      <c r="E690" s="135"/>
      <c r="F690" s="135"/>
      <c r="G690" s="135"/>
      <c r="H690" s="112"/>
      <c r="I690" s="112"/>
      <c r="J690" s="110"/>
      <c r="K690" s="110"/>
      <c r="L690" s="112"/>
      <c r="M690" s="141"/>
      <c r="N690" s="106"/>
      <c r="O690" s="189">
        <f t="shared" si="15"/>
        <v>0</v>
      </c>
      <c r="P690" s="189" t="str">
        <f t="shared" si="12"/>
        <v>R</v>
      </c>
      <c r="Q690" s="189">
        <f t="shared" si="13"/>
        <v>0</v>
      </c>
      <c r="T690" s="189"/>
      <c r="U690" s="99"/>
      <c r="W690" s="189"/>
      <c r="Z690" s="189">
        <f t="shared" si="16"/>
        <v>0</v>
      </c>
      <c r="AA690" s="189" t="e">
        <f t="shared" si="14"/>
        <v>#N/A</v>
      </c>
    </row>
    <row r="691" spans="1:27">
      <c r="A691" s="178"/>
      <c r="B691" s="179"/>
      <c r="C691" s="135"/>
      <c r="D691" s="135"/>
      <c r="E691" s="135"/>
      <c r="F691" s="135"/>
      <c r="G691" s="135"/>
      <c r="H691" s="112"/>
      <c r="I691" s="112"/>
      <c r="J691" s="110"/>
      <c r="K691" s="110"/>
      <c r="L691" s="112"/>
      <c r="M691" s="141"/>
      <c r="N691" s="106"/>
      <c r="O691" s="189">
        <f t="shared" si="15"/>
        <v>0</v>
      </c>
      <c r="P691" s="189" t="str">
        <f t="shared" si="12"/>
        <v>R</v>
      </c>
      <c r="Q691" s="189">
        <f t="shared" si="13"/>
        <v>0</v>
      </c>
      <c r="T691" s="189"/>
      <c r="U691" s="99"/>
      <c r="W691" s="189"/>
      <c r="Z691" s="189">
        <f t="shared" si="16"/>
        <v>0</v>
      </c>
      <c r="AA691" s="189" t="e">
        <f t="shared" si="14"/>
        <v>#N/A</v>
      </c>
    </row>
    <row r="692" spans="1:27">
      <c r="A692" s="164"/>
      <c r="B692" s="179"/>
      <c r="C692" s="135"/>
      <c r="D692" s="135"/>
      <c r="E692" s="135"/>
      <c r="F692" s="135"/>
      <c r="G692" s="135"/>
      <c r="H692" s="112"/>
      <c r="I692" s="112"/>
      <c r="J692" s="110"/>
      <c r="K692" s="110"/>
      <c r="L692" s="112"/>
      <c r="M692" s="141"/>
      <c r="N692" s="106"/>
      <c r="O692" s="189">
        <f t="shared" si="15"/>
        <v>0</v>
      </c>
      <c r="P692" s="189" t="str">
        <f t="shared" si="12"/>
        <v>R</v>
      </c>
      <c r="Q692" s="189">
        <f t="shared" si="13"/>
        <v>0</v>
      </c>
      <c r="T692" s="189"/>
      <c r="U692" s="99"/>
      <c r="W692" s="189"/>
      <c r="Z692" s="189">
        <f t="shared" si="16"/>
        <v>0</v>
      </c>
      <c r="AA692" s="189" t="e">
        <f t="shared" si="14"/>
        <v>#N/A</v>
      </c>
    </row>
    <row r="693" spans="1:27">
      <c r="A693" s="178"/>
      <c r="B693" s="179"/>
      <c r="C693" s="135"/>
      <c r="D693" s="135"/>
      <c r="E693" s="135"/>
      <c r="F693" s="135"/>
      <c r="G693" s="135"/>
      <c r="H693" s="112"/>
      <c r="I693" s="112"/>
      <c r="J693" s="110"/>
      <c r="K693" s="110"/>
      <c r="L693" s="112"/>
      <c r="M693" s="141"/>
      <c r="N693" s="106"/>
      <c r="O693" s="189">
        <f t="shared" si="15"/>
        <v>0</v>
      </c>
      <c r="P693" s="189" t="str">
        <f t="shared" si="12"/>
        <v>R</v>
      </c>
      <c r="Q693" s="189">
        <f t="shared" si="13"/>
        <v>0</v>
      </c>
      <c r="T693" s="189"/>
      <c r="U693" s="99"/>
      <c r="W693" s="189"/>
      <c r="Z693" s="189">
        <f t="shared" si="16"/>
        <v>0</v>
      </c>
      <c r="AA693" s="189" t="e">
        <f t="shared" si="14"/>
        <v>#N/A</v>
      </c>
    </row>
    <row r="694" spans="1:27">
      <c r="A694" s="164"/>
      <c r="B694" s="179"/>
      <c r="C694" s="135"/>
      <c r="D694" s="135"/>
      <c r="E694" s="135"/>
      <c r="F694" s="135"/>
      <c r="G694" s="135"/>
      <c r="H694" s="112"/>
      <c r="I694" s="112"/>
      <c r="J694" s="110"/>
      <c r="K694" s="110"/>
      <c r="L694" s="112"/>
      <c r="M694" s="141"/>
      <c r="N694" s="106"/>
      <c r="O694" s="189">
        <f t="shared" si="15"/>
        <v>0</v>
      </c>
      <c r="P694" s="189" t="str">
        <f t="shared" si="12"/>
        <v>R</v>
      </c>
      <c r="Q694" s="189">
        <f t="shared" si="13"/>
        <v>0</v>
      </c>
      <c r="T694" s="189"/>
      <c r="U694" s="99"/>
      <c r="W694" s="189"/>
      <c r="Z694" s="189">
        <f t="shared" si="16"/>
        <v>0</v>
      </c>
      <c r="AA694" s="189" t="e">
        <f t="shared" si="14"/>
        <v>#N/A</v>
      </c>
    </row>
    <row r="695" spans="1:27">
      <c r="A695" s="178"/>
      <c r="B695" s="179"/>
      <c r="C695" s="135"/>
      <c r="D695" s="135"/>
      <c r="E695" s="135"/>
      <c r="F695" s="135"/>
      <c r="G695" s="135"/>
      <c r="H695" s="112"/>
      <c r="I695" s="112"/>
      <c r="J695" s="110"/>
      <c r="K695" s="110"/>
      <c r="L695" s="112"/>
      <c r="M695" s="141"/>
      <c r="N695" s="106"/>
      <c r="O695" s="189">
        <f t="shared" si="15"/>
        <v>0</v>
      </c>
      <c r="P695" s="189" t="str">
        <f t="shared" si="12"/>
        <v>R</v>
      </c>
      <c r="Q695" s="189">
        <f t="shared" si="13"/>
        <v>0</v>
      </c>
      <c r="T695" s="189"/>
      <c r="U695" s="99"/>
      <c r="W695" s="189"/>
      <c r="Z695" s="189">
        <f t="shared" si="16"/>
        <v>0</v>
      </c>
      <c r="AA695" s="189" t="e">
        <f t="shared" si="14"/>
        <v>#N/A</v>
      </c>
    </row>
    <row r="696" spans="1:27">
      <c r="A696" s="164"/>
      <c r="B696" s="179"/>
      <c r="C696" s="135"/>
      <c r="D696" s="135"/>
      <c r="E696" s="135"/>
      <c r="F696" s="135"/>
      <c r="G696" s="135"/>
      <c r="H696" s="112"/>
      <c r="I696" s="112"/>
      <c r="J696" s="110"/>
      <c r="K696" s="110"/>
      <c r="L696" s="112"/>
      <c r="M696" s="141"/>
      <c r="N696" s="106"/>
      <c r="O696" s="189">
        <f t="shared" si="15"/>
        <v>0</v>
      </c>
      <c r="P696" s="189" t="str">
        <f t="shared" si="12"/>
        <v>R</v>
      </c>
      <c r="Q696" s="189">
        <f t="shared" si="13"/>
        <v>0</v>
      </c>
      <c r="T696" s="189"/>
      <c r="U696" s="99"/>
      <c r="W696" s="189"/>
      <c r="Z696" s="189">
        <f t="shared" si="16"/>
        <v>0</v>
      </c>
      <c r="AA696" s="189" t="e">
        <f t="shared" si="14"/>
        <v>#N/A</v>
      </c>
    </row>
    <row r="697" spans="1:27">
      <c r="A697" s="178"/>
      <c r="B697" s="179"/>
      <c r="C697" s="135"/>
      <c r="D697" s="135"/>
      <c r="E697" s="135"/>
      <c r="F697" s="135"/>
      <c r="G697" s="135"/>
      <c r="H697" s="112"/>
      <c r="I697" s="112"/>
      <c r="J697" s="110"/>
      <c r="K697" s="110"/>
      <c r="L697" s="112"/>
      <c r="M697" s="141"/>
      <c r="N697" s="106"/>
      <c r="O697" s="189">
        <f t="shared" si="15"/>
        <v>0</v>
      </c>
      <c r="P697" s="189" t="str">
        <f t="shared" si="12"/>
        <v>R</v>
      </c>
      <c r="Q697" s="189">
        <f t="shared" si="13"/>
        <v>0</v>
      </c>
      <c r="T697" s="189"/>
      <c r="U697" s="99"/>
      <c r="W697" s="189"/>
      <c r="Z697" s="189">
        <f t="shared" si="16"/>
        <v>0</v>
      </c>
      <c r="AA697" s="189" t="e">
        <f t="shared" si="14"/>
        <v>#N/A</v>
      </c>
    </row>
    <row r="698" spans="1:27">
      <c r="A698" s="164"/>
      <c r="B698" s="179"/>
      <c r="C698" s="135"/>
      <c r="D698" s="135"/>
      <c r="E698" s="135"/>
      <c r="F698" s="135"/>
      <c r="G698" s="135"/>
      <c r="H698" s="112"/>
      <c r="I698" s="112"/>
      <c r="J698" s="110"/>
      <c r="K698" s="110"/>
      <c r="L698" s="112"/>
      <c r="M698" s="141"/>
      <c r="N698" s="106"/>
      <c r="O698" s="189">
        <f t="shared" si="15"/>
        <v>0</v>
      </c>
      <c r="P698" s="189" t="str">
        <f t="shared" si="12"/>
        <v>R</v>
      </c>
      <c r="Q698" s="189">
        <f t="shared" si="13"/>
        <v>0</v>
      </c>
      <c r="T698" s="189"/>
      <c r="U698" s="99"/>
      <c r="W698" s="189"/>
      <c r="Z698" s="189">
        <f t="shared" si="16"/>
        <v>0</v>
      </c>
      <c r="AA698" s="189" t="e">
        <f t="shared" si="14"/>
        <v>#N/A</v>
      </c>
    </row>
    <row r="699" spans="1:27">
      <c r="A699" s="178"/>
      <c r="B699" s="179"/>
      <c r="C699" s="135"/>
      <c r="D699" s="135"/>
      <c r="E699" s="135"/>
      <c r="F699" s="135"/>
      <c r="G699" s="135"/>
      <c r="H699" s="112"/>
      <c r="I699" s="112"/>
      <c r="J699" s="110"/>
      <c r="K699" s="110"/>
      <c r="L699" s="112"/>
      <c r="M699" s="141"/>
      <c r="N699" s="106"/>
      <c r="O699" s="189">
        <f t="shared" si="15"/>
        <v>0</v>
      </c>
      <c r="P699" s="189" t="str">
        <f t="shared" si="12"/>
        <v>R</v>
      </c>
      <c r="Q699" s="189">
        <f t="shared" si="13"/>
        <v>0</v>
      </c>
      <c r="T699" s="189"/>
      <c r="U699" s="99"/>
      <c r="W699" s="189"/>
      <c r="Z699" s="189">
        <f t="shared" si="16"/>
        <v>0</v>
      </c>
      <c r="AA699" s="189" t="e">
        <f t="shared" si="14"/>
        <v>#N/A</v>
      </c>
    </row>
    <row r="700" spans="1:27">
      <c r="A700" s="164"/>
      <c r="B700" s="179"/>
      <c r="C700" s="135"/>
      <c r="D700" s="135"/>
      <c r="E700" s="135"/>
      <c r="F700" s="135"/>
      <c r="G700" s="135"/>
      <c r="H700" s="112"/>
      <c r="I700" s="112"/>
      <c r="J700" s="110"/>
      <c r="K700" s="110"/>
      <c r="L700" s="112"/>
      <c r="M700" s="141"/>
      <c r="N700" s="106"/>
      <c r="O700" s="189">
        <f t="shared" si="15"/>
        <v>0</v>
      </c>
      <c r="P700" s="189" t="str">
        <f t="shared" si="12"/>
        <v>R</v>
      </c>
      <c r="Q700" s="189">
        <f t="shared" si="13"/>
        <v>0</v>
      </c>
      <c r="T700" s="189"/>
      <c r="U700" s="99"/>
      <c r="W700" s="189"/>
      <c r="Z700" s="189">
        <f t="shared" si="16"/>
        <v>0</v>
      </c>
      <c r="AA700" s="189" t="e">
        <f t="shared" si="14"/>
        <v>#N/A</v>
      </c>
    </row>
    <row r="701" spans="1:27">
      <c r="A701" s="178"/>
      <c r="B701" s="179"/>
      <c r="C701" s="135"/>
      <c r="D701" s="135"/>
      <c r="E701" s="135"/>
      <c r="F701" s="135"/>
      <c r="G701" s="135"/>
      <c r="H701" s="112"/>
      <c r="I701" s="112"/>
      <c r="J701" s="110"/>
      <c r="K701" s="110"/>
      <c r="L701" s="112"/>
      <c r="M701" s="141"/>
      <c r="N701" s="106"/>
      <c r="O701" s="189">
        <f t="shared" si="15"/>
        <v>0</v>
      </c>
      <c r="P701" s="189" t="str">
        <f t="shared" si="12"/>
        <v>R</v>
      </c>
      <c r="Q701" s="189">
        <f t="shared" si="13"/>
        <v>0</v>
      </c>
      <c r="T701" s="189"/>
      <c r="U701" s="99"/>
      <c r="W701" s="189"/>
      <c r="Z701" s="189">
        <f t="shared" si="16"/>
        <v>0</v>
      </c>
      <c r="AA701" s="189" t="e">
        <f t="shared" si="14"/>
        <v>#N/A</v>
      </c>
    </row>
    <row r="702" spans="1:27" ht="14.4" thickBot="1">
      <c r="A702" s="164"/>
      <c r="B702" s="180"/>
      <c r="C702" s="136"/>
      <c r="D702" s="136"/>
      <c r="E702" s="136"/>
      <c r="F702" s="136"/>
      <c r="G702" s="136"/>
      <c r="H702" s="115"/>
      <c r="I702" s="115"/>
      <c r="J702" s="114"/>
      <c r="K702" s="114"/>
      <c r="L702" s="115"/>
      <c r="M702" s="142"/>
      <c r="N702" s="106"/>
      <c r="O702" s="189">
        <f t="shared" si="15"/>
        <v>0</v>
      </c>
      <c r="P702" s="189" t="str">
        <f t="shared" si="12"/>
        <v>R</v>
      </c>
      <c r="Q702" s="189">
        <f t="shared" si="13"/>
        <v>0</v>
      </c>
      <c r="T702" s="189"/>
      <c r="U702" s="99"/>
      <c r="W702" s="189"/>
      <c r="Z702" s="189">
        <f t="shared" si="16"/>
        <v>0</v>
      </c>
      <c r="AA702" s="189" t="e">
        <f t="shared" si="14"/>
        <v>#N/A</v>
      </c>
    </row>
  </sheetData>
  <sheetProtection selectLockedCells="1"/>
  <sortState xmlns:xlrd2="http://schemas.microsoft.com/office/spreadsheetml/2017/richdata2" ref="U603:W610">
    <sortCondition ref="W603:W610"/>
  </sortState>
  <conditionalFormatting sqref="J65:K103 B65:B103 F65:F103 J4:J64">
    <cfRule type="cellIs" dxfId="1879" priority="1772" stopIfTrue="1" operator="equal">
      <formula>"Low"</formula>
    </cfRule>
    <cfRule type="cellIs" dxfId="1878" priority="1774" stopIfTrue="1" operator="equal">
      <formula>"High"</formula>
    </cfRule>
    <cfRule type="cellIs" dxfId="1877" priority="1775" stopIfTrue="1" operator="equal">
      <formula>"Extreme"</formula>
    </cfRule>
  </conditionalFormatting>
  <conditionalFormatting sqref="J65:K103 J4:J64">
    <cfRule type="cellIs" dxfId="1876" priority="1773" stopIfTrue="1" operator="equal">
      <formula>"Medium"</formula>
    </cfRule>
  </conditionalFormatting>
  <conditionalFormatting sqref="J4:J103">
    <cfRule type="cellIs" dxfId="1875" priority="1776" stopIfTrue="1" operator="equal">
      <formula>"""Adequate"""</formula>
    </cfRule>
  </conditionalFormatting>
  <conditionalFormatting sqref="J65:K103 J4:J64">
    <cfRule type="cellIs" dxfId="1874" priority="1769" operator="equal">
      <formula>"Has Room for improvement"</formula>
    </cfRule>
    <cfRule type="cellIs" dxfId="1873" priority="1770" stopIfTrue="1" operator="equal">
      <formula>"Inadequate"</formula>
    </cfRule>
    <cfRule type="cellIs" dxfId="1872" priority="1771" stopIfTrue="1" operator="equal">
      <formula>"Adequate"</formula>
    </cfRule>
  </conditionalFormatting>
  <conditionalFormatting sqref="J65:K103 B65:B103 F65:F103 J4:J64">
    <cfRule type="cellIs" dxfId="1871" priority="1766" stopIfTrue="1" operator="equal">
      <formula>"Low"</formula>
    </cfRule>
    <cfRule type="cellIs" dxfId="1870" priority="1767" stopIfTrue="1" operator="equal">
      <formula>"High"</formula>
    </cfRule>
    <cfRule type="cellIs" dxfId="1869" priority="1768" stopIfTrue="1" operator="equal">
      <formula>"Extreme"</formula>
    </cfRule>
  </conditionalFormatting>
  <conditionalFormatting sqref="J65:K103 J4:J64">
    <cfRule type="cellIs" dxfId="1868" priority="1765" stopIfTrue="1" operator="equal">
      <formula>"Medium"</formula>
    </cfRule>
  </conditionalFormatting>
  <conditionalFormatting sqref="J4:J103">
    <cfRule type="cellIs" dxfId="1867" priority="1764" stopIfTrue="1" operator="equal">
      <formula>"""Adequate"""</formula>
    </cfRule>
  </conditionalFormatting>
  <conditionalFormatting sqref="J65:K103 J4:J64">
    <cfRule type="cellIs" dxfId="1866" priority="1761" operator="equal">
      <formula>"Has Room for improvement"</formula>
    </cfRule>
    <cfRule type="cellIs" dxfId="1865" priority="1762" stopIfTrue="1" operator="equal">
      <formula>"Inadequate"</formula>
    </cfRule>
    <cfRule type="cellIs" dxfId="1864" priority="1763" stopIfTrue="1" operator="equal">
      <formula>"Adequate"</formula>
    </cfRule>
  </conditionalFormatting>
  <conditionalFormatting sqref="J65:K103 B65:B103 F65:F103 J4:J64">
    <cfRule type="cellIs" dxfId="1863" priority="1758" stopIfTrue="1" operator="equal">
      <formula>"Low"</formula>
    </cfRule>
    <cfRule type="cellIs" dxfId="1862" priority="1759" stopIfTrue="1" operator="equal">
      <formula>"High"</formula>
    </cfRule>
    <cfRule type="cellIs" dxfId="1861" priority="1760" stopIfTrue="1" operator="equal">
      <formula>"Extreme"</formula>
    </cfRule>
  </conditionalFormatting>
  <conditionalFormatting sqref="J65:K103 J4:J64">
    <cfRule type="cellIs" dxfId="1860" priority="1757" stopIfTrue="1" operator="equal">
      <formula>"Medium"</formula>
    </cfRule>
  </conditionalFormatting>
  <conditionalFormatting sqref="J4:J103">
    <cfRule type="cellIs" dxfId="1859" priority="1756" stopIfTrue="1" operator="equal">
      <formula>"""Adequate"""</formula>
    </cfRule>
  </conditionalFormatting>
  <conditionalFormatting sqref="J65:K103 J4:J64">
    <cfRule type="cellIs" dxfId="1858" priority="1753" operator="equal">
      <formula>"Has Room for improvement"</formula>
    </cfRule>
    <cfRule type="cellIs" dxfId="1857" priority="1754" stopIfTrue="1" operator="equal">
      <formula>"Inadequate"</formula>
    </cfRule>
    <cfRule type="cellIs" dxfId="1856" priority="1755" stopIfTrue="1" operator="equal">
      <formula>"Adequate"</formula>
    </cfRule>
  </conditionalFormatting>
  <conditionalFormatting sqref="J65:K103 B65:B103 F65:F103 J4:J64">
    <cfRule type="cellIs" dxfId="1855" priority="1750" stopIfTrue="1" operator="equal">
      <formula>"Low"</formula>
    </cfRule>
    <cfRule type="cellIs" dxfId="1854" priority="1751" stopIfTrue="1" operator="equal">
      <formula>"High"</formula>
    </cfRule>
    <cfRule type="cellIs" dxfId="1853" priority="1752" stopIfTrue="1" operator="equal">
      <formula>"Extreme"</formula>
    </cfRule>
  </conditionalFormatting>
  <conditionalFormatting sqref="J65:K103 J4:J64">
    <cfRule type="cellIs" dxfId="1852" priority="1749" stopIfTrue="1" operator="equal">
      <formula>"Medium"</formula>
    </cfRule>
  </conditionalFormatting>
  <conditionalFormatting sqref="J4:J103">
    <cfRule type="cellIs" dxfId="1851" priority="1748" stopIfTrue="1" operator="equal">
      <formula>"""Adequate"""</formula>
    </cfRule>
  </conditionalFormatting>
  <conditionalFormatting sqref="J65:K103 J4:J64">
    <cfRule type="cellIs" dxfId="1850" priority="1745" operator="equal">
      <formula>"Has Room for improvement"</formula>
    </cfRule>
    <cfRule type="cellIs" dxfId="1849" priority="1746" stopIfTrue="1" operator="equal">
      <formula>"Inadequate"</formula>
    </cfRule>
    <cfRule type="cellIs" dxfId="1848" priority="1747" stopIfTrue="1" operator="equal">
      <formula>"Adequate"</formula>
    </cfRule>
  </conditionalFormatting>
  <conditionalFormatting sqref="J65:K103 B65:B103 F65:F103 J4:J64">
    <cfRule type="cellIs" dxfId="1847" priority="1742" stopIfTrue="1" operator="equal">
      <formula>"Low"</formula>
    </cfRule>
    <cfRule type="cellIs" dxfId="1846" priority="1743" stopIfTrue="1" operator="equal">
      <formula>"High"</formula>
    </cfRule>
    <cfRule type="cellIs" dxfId="1845" priority="1744" stopIfTrue="1" operator="equal">
      <formula>"Extreme"</formula>
    </cfRule>
  </conditionalFormatting>
  <conditionalFormatting sqref="J65:K103 J4:J64">
    <cfRule type="cellIs" dxfId="1844" priority="1741" stopIfTrue="1" operator="equal">
      <formula>"Medium"</formula>
    </cfRule>
  </conditionalFormatting>
  <conditionalFormatting sqref="J4:J103">
    <cfRule type="cellIs" dxfId="1843" priority="1740" stopIfTrue="1" operator="equal">
      <formula>"""Adequate"""</formula>
    </cfRule>
  </conditionalFormatting>
  <conditionalFormatting sqref="J65:K103 J4:J64">
    <cfRule type="cellIs" dxfId="1842" priority="1737" operator="equal">
      <formula>"Has Room for improvement"</formula>
    </cfRule>
    <cfRule type="cellIs" dxfId="1841" priority="1738" stopIfTrue="1" operator="equal">
      <formula>"Inadequate"</formula>
    </cfRule>
    <cfRule type="cellIs" dxfId="1840" priority="1739" stopIfTrue="1" operator="equal">
      <formula>"Adequate"</formula>
    </cfRule>
  </conditionalFormatting>
  <conditionalFormatting sqref="J65:K103 B65:B103 F65:F103 J4:J64">
    <cfRule type="cellIs" dxfId="1839" priority="1734" stopIfTrue="1" operator="equal">
      <formula>"Low"</formula>
    </cfRule>
    <cfRule type="cellIs" dxfId="1838" priority="1735" stopIfTrue="1" operator="equal">
      <formula>"High"</formula>
    </cfRule>
    <cfRule type="cellIs" dxfId="1837" priority="1736" stopIfTrue="1" operator="equal">
      <formula>"Extreme"</formula>
    </cfRule>
  </conditionalFormatting>
  <conditionalFormatting sqref="J65:K103 J4:J64">
    <cfRule type="cellIs" dxfId="1836" priority="1733" stopIfTrue="1" operator="equal">
      <formula>"Medium"</formula>
    </cfRule>
  </conditionalFormatting>
  <conditionalFormatting sqref="J4:J103">
    <cfRule type="cellIs" dxfId="1835" priority="1732" stopIfTrue="1" operator="equal">
      <formula>"""Adequate"""</formula>
    </cfRule>
  </conditionalFormatting>
  <conditionalFormatting sqref="J65:K103 J4:J64">
    <cfRule type="cellIs" dxfId="1834" priority="1729" operator="equal">
      <formula>"Has Room for improvement"</formula>
    </cfRule>
    <cfRule type="cellIs" dxfId="1833" priority="1730" stopIfTrue="1" operator="equal">
      <formula>"Inadequate"</formula>
    </cfRule>
    <cfRule type="cellIs" dxfId="1832" priority="1731" stopIfTrue="1" operator="equal">
      <formula>"Adequate"</formula>
    </cfRule>
  </conditionalFormatting>
  <conditionalFormatting sqref="J65:K103 B65:B103 F65:F103 J4:J64">
    <cfRule type="cellIs" dxfId="1831" priority="1726" stopIfTrue="1" operator="equal">
      <formula>"Low"</formula>
    </cfRule>
    <cfRule type="cellIs" dxfId="1830" priority="1727" stopIfTrue="1" operator="equal">
      <formula>"High"</formula>
    </cfRule>
    <cfRule type="cellIs" dxfId="1829" priority="1728" stopIfTrue="1" operator="equal">
      <formula>"Extreme"</formula>
    </cfRule>
  </conditionalFormatting>
  <conditionalFormatting sqref="J65:K103 J4:J64">
    <cfRule type="cellIs" dxfId="1828" priority="1725" stopIfTrue="1" operator="equal">
      <formula>"Medium"</formula>
    </cfRule>
  </conditionalFormatting>
  <conditionalFormatting sqref="J4:J103">
    <cfRule type="cellIs" dxfId="1827" priority="1724" stopIfTrue="1" operator="equal">
      <formula>"""Adequate"""</formula>
    </cfRule>
  </conditionalFormatting>
  <conditionalFormatting sqref="J65:K103 J4:J64">
    <cfRule type="cellIs" dxfId="1826" priority="1721" operator="equal">
      <formula>"Has Room for improvement"</formula>
    </cfRule>
    <cfRule type="cellIs" dxfId="1825" priority="1722" stopIfTrue="1" operator="equal">
      <formula>"Inadequate"</formula>
    </cfRule>
    <cfRule type="cellIs" dxfId="1824" priority="1723" stopIfTrue="1" operator="equal">
      <formula>"Adequate"</formula>
    </cfRule>
  </conditionalFormatting>
  <conditionalFormatting sqref="J65:K103 B65:B103 F65:F103 J4:J64">
    <cfRule type="cellIs" dxfId="1823" priority="1718" stopIfTrue="1" operator="equal">
      <formula>"Low"</formula>
    </cfRule>
    <cfRule type="cellIs" dxfId="1822" priority="1719" stopIfTrue="1" operator="equal">
      <formula>"High"</formula>
    </cfRule>
    <cfRule type="cellIs" dxfId="1821" priority="1720" stopIfTrue="1" operator="equal">
      <formula>"Extreme"</formula>
    </cfRule>
  </conditionalFormatting>
  <conditionalFormatting sqref="J65:K103 J4:J64">
    <cfRule type="cellIs" dxfId="1820" priority="1717" stopIfTrue="1" operator="equal">
      <formula>"Medium"</formula>
    </cfRule>
  </conditionalFormatting>
  <conditionalFormatting sqref="J4:J103">
    <cfRule type="cellIs" dxfId="1819" priority="1716" stopIfTrue="1" operator="equal">
      <formula>"""Adequate"""</formula>
    </cfRule>
  </conditionalFormatting>
  <conditionalFormatting sqref="J65:K103 J4:J64">
    <cfRule type="cellIs" dxfId="1818" priority="1713" operator="equal">
      <formula>"Has Room for improvement"</formula>
    </cfRule>
    <cfRule type="cellIs" dxfId="1817" priority="1714" stopIfTrue="1" operator="equal">
      <formula>"Inadequate"</formula>
    </cfRule>
    <cfRule type="cellIs" dxfId="1816" priority="1715" stopIfTrue="1" operator="equal">
      <formula>"Adequate"</formula>
    </cfRule>
  </conditionalFormatting>
  <conditionalFormatting sqref="N8 N12">
    <cfRule type="cellIs" dxfId="1815" priority="1710" operator="equal">
      <formula>"Room for improvement"</formula>
    </cfRule>
    <cfRule type="cellIs" dxfId="1814" priority="1711" stopIfTrue="1" operator="equal">
      <formula>"Inadequate"</formula>
    </cfRule>
    <cfRule type="cellIs" dxfId="1813" priority="1712" stopIfTrue="1" operator="equal">
      <formula>"Adequate"</formula>
    </cfRule>
  </conditionalFormatting>
  <conditionalFormatting sqref="F63:F64">
    <cfRule type="cellIs" dxfId="1812" priority="1675" stopIfTrue="1" operator="equal">
      <formula>"Low"</formula>
    </cfRule>
    <cfRule type="cellIs" dxfId="1811" priority="1676" stopIfTrue="1" operator="equal">
      <formula>"High"</formula>
    </cfRule>
    <cfRule type="cellIs" dxfId="1810" priority="1677" stopIfTrue="1" operator="equal">
      <formula>"Extreme"</formula>
    </cfRule>
  </conditionalFormatting>
  <conditionalFormatting sqref="B4:B24 B26:B64">
    <cfRule type="cellIs" dxfId="1809" priority="1700" stopIfTrue="1" operator="equal">
      <formula>"Low"</formula>
    </cfRule>
    <cfRule type="cellIs" dxfId="1808" priority="1701" stopIfTrue="1" operator="equal">
      <formula>"High"</formula>
    </cfRule>
    <cfRule type="cellIs" dxfId="1807" priority="1702" stopIfTrue="1" operator="equal">
      <formula>"Extreme"</formula>
    </cfRule>
  </conditionalFormatting>
  <conditionalFormatting sqref="F4:F38">
    <cfRule type="cellIs" dxfId="1806" priority="1697" stopIfTrue="1" operator="equal">
      <formula>"Low"</formula>
    </cfRule>
    <cfRule type="cellIs" dxfId="1805" priority="1698" stopIfTrue="1" operator="equal">
      <formula>"High"</formula>
    </cfRule>
    <cfRule type="cellIs" dxfId="1804" priority="1699" stopIfTrue="1" operator="equal">
      <formula>"Extreme"</formula>
    </cfRule>
  </conditionalFormatting>
  <conditionalFormatting sqref="K4:K64">
    <cfRule type="cellIs" dxfId="1803" priority="1693" stopIfTrue="1" operator="equal">
      <formula>"Low"</formula>
    </cfRule>
    <cfRule type="cellIs" dxfId="1802" priority="1695" stopIfTrue="1" operator="equal">
      <formula>"High"</formula>
    </cfRule>
    <cfRule type="cellIs" dxfId="1801" priority="1696" stopIfTrue="1" operator="equal">
      <formula>"Extreme"</formula>
    </cfRule>
  </conditionalFormatting>
  <conditionalFormatting sqref="K4:K64">
    <cfRule type="cellIs" dxfId="1800" priority="1694" stopIfTrue="1" operator="equal">
      <formula>"Medium"</formula>
    </cfRule>
  </conditionalFormatting>
  <conditionalFormatting sqref="K4:K64">
    <cfRule type="cellIs" dxfId="1799" priority="1690" operator="equal">
      <formula>"Has Room for improvement"</formula>
    </cfRule>
    <cfRule type="cellIs" dxfId="1798" priority="1691" stopIfTrue="1" operator="equal">
      <formula>"Inadequate"</formula>
    </cfRule>
    <cfRule type="cellIs" dxfId="1797" priority="1692" stopIfTrue="1" operator="equal">
      <formula>"Adequate"</formula>
    </cfRule>
  </conditionalFormatting>
  <conditionalFormatting sqref="F39">
    <cfRule type="cellIs" dxfId="1796" priority="1687" stopIfTrue="1" operator="equal">
      <formula>"Low"</formula>
    </cfRule>
    <cfRule type="cellIs" dxfId="1795" priority="1688" stopIfTrue="1" operator="equal">
      <formula>"High"</formula>
    </cfRule>
    <cfRule type="cellIs" dxfId="1794" priority="1689" stopIfTrue="1" operator="equal">
      <formula>"Extreme"</formula>
    </cfRule>
  </conditionalFormatting>
  <conditionalFormatting sqref="F43">
    <cfRule type="cellIs" dxfId="1793" priority="1684" stopIfTrue="1" operator="equal">
      <formula>"Low"</formula>
    </cfRule>
    <cfRule type="cellIs" dxfId="1792" priority="1685" stopIfTrue="1" operator="equal">
      <formula>"High"</formula>
    </cfRule>
    <cfRule type="cellIs" dxfId="1791" priority="1686" stopIfTrue="1" operator="equal">
      <formula>"Extreme"</formula>
    </cfRule>
  </conditionalFormatting>
  <conditionalFormatting sqref="F45">
    <cfRule type="cellIs" dxfId="1790" priority="1681" stopIfTrue="1" operator="equal">
      <formula>"Low"</formula>
    </cfRule>
    <cfRule type="cellIs" dxfId="1789" priority="1682" stopIfTrue="1" operator="equal">
      <formula>"High"</formula>
    </cfRule>
    <cfRule type="cellIs" dxfId="1788" priority="1683" stopIfTrue="1" operator="equal">
      <formula>"Extreme"</formula>
    </cfRule>
  </conditionalFormatting>
  <conditionalFormatting sqref="F47:F62">
    <cfRule type="cellIs" dxfId="1787" priority="1678" stopIfTrue="1" operator="equal">
      <formula>"Low"</formula>
    </cfRule>
    <cfRule type="cellIs" dxfId="1786" priority="1679" stopIfTrue="1" operator="equal">
      <formula>"High"</formula>
    </cfRule>
    <cfRule type="cellIs" dxfId="1785" priority="1680" stopIfTrue="1" operator="equal">
      <formula>"Extreme"</formula>
    </cfRule>
  </conditionalFormatting>
  <conditionalFormatting sqref="BJ65:BK103 BJ4:BJ64">
    <cfRule type="cellIs" dxfId="1784" priority="1670" stopIfTrue="1" operator="equal">
      <formula>"Low"</formula>
    </cfRule>
    <cfRule type="cellIs" dxfId="1783" priority="1672" stopIfTrue="1" operator="equal">
      <formula>"High"</formula>
    </cfRule>
    <cfRule type="cellIs" dxfId="1782" priority="1673" stopIfTrue="1" operator="equal">
      <formula>"Extreme"</formula>
    </cfRule>
  </conditionalFormatting>
  <conditionalFormatting sqref="BJ65:BK103 BJ4:BJ64">
    <cfRule type="cellIs" dxfId="1781" priority="1671" stopIfTrue="1" operator="equal">
      <formula>"Medium"</formula>
    </cfRule>
  </conditionalFormatting>
  <conditionalFormatting sqref="BJ4:BJ103">
    <cfRule type="cellIs" dxfId="1780" priority="1674" stopIfTrue="1" operator="equal">
      <formula>"""Adequate"""</formula>
    </cfRule>
  </conditionalFormatting>
  <conditionalFormatting sqref="BJ65:BK103 BJ4:BJ64">
    <cfRule type="cellIs" dxfId="1779" priority="1667" operator="equal">
      <formula>"Has Room for improvement"</formula>
    </cfRule>
    <cfRule type="cellIs" dxfId="1778" priority="1668" stopIfTrue="1" operator="equal">
      <formula>"Inadequate"</formula>
    </cfRule>
    <cfRule type="cellIs" dxfId="1777" priority="1669" stopIfTrue="1" operator="equal">
      <formula>"Adequate"</formula>
    </cfRule>
  </conditionalFormatting>
  <conditionalFormatting sqref="BJ65:BK103 BJ4:BJ64">
    <cfRule type="cellIs" dxfId="1776" priority="1664" stopIfTrue="1" operator="equal">
      <formula>"Low"</formula>
    </cfRule>
    <cfRule type="cellIs" dxfId="1775" priority="1665" stopIfTrue="1" operator="equal">
      <formula>"High"</formula>
    </cfRule>
    <cfRule type="cellIs" dxfId="1774" priority="1666" stopIfTrue="1" operator="equal">
      <formula>"Extreme"</formula>
    </cfRule>
  </conditionalFormatting>
  <conditionalFormatting sqref="BJ65:BK103 BJ4:BJ64">
    <cfRule type="cellIs" dxfId="1773" priority="1663" stopIfTrue="1" operator="equal">
      <formula>"Medium"</formula>
    </cfRule>
  </conditionalFormatting>
  <conditionalFormatting sqref="BJ4:BJ103">
    <cfRule type="cellIs" dxfId="1772" priority="1662" stopIfTrue="1" operator="equal">
      <formula>"""Adequate"""</formula>
    </cfRule>
  </conditionalFormatting>
  <conditionalFormatting sqref="BJ65:BK103 BJ4:BJ64">
    <cfRule type="cellIs" dxfId="1771" priority="1659" operator="equal">
      <formula>"Has Room for improvement"</formula>
    </cfRule>
    <cfRule type="cellIs" dxfId="1770" priority="1660" stopIfTrue="1" operator="equal">
      <formula>"Inadequate"</formula>
    </cfRule>
    <cfRule type="cellIs" dxfId="1769" priority="1661" stopIfTrue="1" operator="equal">
      <formula>"Adequate"</formula>
    </cfRule>
  </conditionalFormatting>
  <conditionalFormatting sqref="BJ65:BK103 BJ4:BJ64">
    <cfRule type="cellIs" dxfId="1768" priority="1656" stopIfTrue="1" operator="equal">
      <formula>"Low"</formula>
    </cfRule>
    <cfRule type="cellIs" dxfId="1767" priority="1657" stopIfTrue="1" operator="equal">
      <formula>"High"</formula>
    </cfRule>
    <cfRule type="cellIs" dxfId="1766" priority="1658" stopIfTrue="1" operator="equal">
      <formula>"Extreme"</formula>
    </cfRule>
  </conditionalFormatting>
  <conditionalFormatting sqref="BJ65:BK103 BJ4:BJ64">
    <cfRule type="cellIs" dxfId="1765" priority="1655" stopIfTrue="1" operator="equal">
      <formula>"Medium"</formula>
    </cfRule>
  </conditionalFormatting>
  <conditionalFormatting sqref="BJ4:BJ103">
    <cfRule type="cellIs" dxfId="1764" priority="1654" stopIfTrue="1" operator="equal">
      <formula>"""Adequate"""</formula>
    </cfRule>
  </conditionalFormatting>
  <conditionalFormatting sqref="BJ65:BK103 BJ4:BJ64">
    <cfRule type="cellIs" dxfId="1763" priority="1651" operator="equal">
      <formula>"Has Room for improvement"</formula>
    </cfRule>
    <cfRule type="cellIs" dxfId="1762" priority="1652" stopIfTrue="1" operator="equal">
      <formula>"Inadequate"</formula>
    </cfRule>
    <cfRule type="cellIs" dxfId="1761" priority="1653" stopIfTrue="1" operator="equal">
      <formula>"Adequate"</formula>
    </cfRule>
  </conditionalFormatting>
  <conditionalFormatting sqref="BJ65:BK103 BJ4:BJ64">
    <cfRule type="cellIs" dxfId="1760" priority="1648" stopIfTrue="1" operator="equal">
      <formula>"Low"</formula>
    </cfRule>
    <cfRule type="cellIs" dxfId="1759" priority="1649" stopIfTrue="1" operator="equal">
      <formula>"High"</formula>
    </cfRule>
    <cfRule type="cellIs" dxfId="1758" priority="1650" stopIfTrue="1" operator="equal">
      <formula>"Extreme"</formula>
    </cfRule>
  </conditionalFormatting>
  <conditionalFormatting sqref="BJ65:BK103 BJ4:BJ64">
    <cfRule type="cellIs" dxfId="1757" priority="1647" stopIfTrue="1" operator="equal">
      <formula>"Medium"</formula>
    </cfRule>
  </conditionalFormatting>
  <conditionalFormatting sqref="BJ4:BJ103">
    <cfRule type="cellIs" dxfId="1756" priority="1646" stopIfTrue="1" operator="equal">
      <formula>"""Adequate"""</formula>
    </cfRule>
  </conditionalFormatting>
  <conditionalFormatting sqref="BJ65:BK103 BJ4:BJ64">
    <cfRule type="cellIs" dxfId="1755" priority="1643" operator="equal">
      <formula>"Has Room for improvement"</formula>
    </cfRule>
    <cfRule type="cellIs" dxfId="1754" priority="1644" stopIfTrue="1" operator="equal">
      <formula>"Inadequate"</formula>
    </cfRule>
    <cfRule type="cellIs" dxfId="1753" priority="1645" stopIfTrue="1" operator="equal">
      <formula>"Adequate"</formula>
    </cfRule>
  </conditionalFormatting>
  <conditionalFormatting sqref="BJ65:BK103 BJ4:BJ64">
    <cfRule type="cellIs" dxfId="1752" priority="1640" stopIfTrue="1" operator="equal">
      <formula>"Low"</formula>
    </cfRule>
    <cfRule type="cellIs" dxfId="1751" priority="1641" stopIfTrue="1" operator="equal">
      <formula>"High"</formula>
    </cfRule>
    <cfRule type="cellIs" dxfId="1750" priority="1642" stopIfTrue="1" operator="equal">
      <formula>"Extreme"</formula>
    </cfRule>
  </conditionalFormatting>
  <conditionalFormatting sqref="BJ65:BK103 BJ4:BJ64">
    <cfRule type="cellIs" dxfId="1749" priority="1639" stopIfTrue="1" operator="equal">
      <formula>"Medium"</formula>
    </cfRule>
  </conditionalFormatting>
  <conditionalFormatting sqref="BJ4:BJ103">
    <cfRule type="cellIs" dxfId="1748" priority="1638" stopIfTrue="1" operator="equal">
      <formula>"""Adequate"""</formula>
    </cfRule>
  </conditionalFormatting>
  <conditionalFormatting sqref="BJ65:BK103 BJ4:BJ64">
    <cfRule type="cellIs" dxfId="1747" priority="1635" operator="equal">
      <formula>"Has Room for improvement"</formula>
    </cfRule>
    <cfRule type="cellIs" dxfId="1746" priority="1636" stopIfTrue="1" operator="equal">
      <formula>"Inadequate"</formula>
    </cfRule>
    <cfRule type="cellIs" dxfId="1745" priority="1637" stopIfTrue="1" operator="equal">
      <formula>"Adequate"</formula>
    </cfRule>
  </conditionalFormatting>
  <conditionalFormatting sqref="BJ65:BK103 BJ4:BJ64">
    <cfRule type="cellIs" dxfId="1744" priority="1632" stopIfTrue="1" operator="equal">
      <formula>"Low"</formula>
    </cfRule>
    <cfRule type="cellIs" dxfId="1743" priority="1633" stopIfTrue="1" operator="equal">
      <formula>"High"</formula>
    </cfRule>
    <cfRule type="cellIs" dxfId="1742" priority="1634" stopIfTrue="1" operator="equal">
      <formula>"Extreme"</formula>
    </cfRule>
  </conditionalFormatting>
  <conditionalFormatting sqref="BJ65:BK103 BJ4:BJ64">
    <cfRule type="cellIs" dxfId="1741" priority="1631" stopIfTrue="1" operator="equal">
      <formula>"Medium"</formula>
    </cfRule>
  </conditionalFormatting>
  <conditionalFormatting sqref="BJ4:BJ103">
    <cfRule type="cellIs" dxfId="1740" priority="1630" stopIfTrue="1" operator="equal">
      <formula>"""Adequate"""</formula>
    </cfRule>
  </conditionalFormatting>
  <conditionalFormatting sqref="BJ65:BK103 BJ4:BJ64">
    <cfRule type="cellIs" dxfId="1739" priority="1627" operator="equal">
      <formula>"Has Room for improvement"</formula>
    </cfRule>
    <cfRule type="cellIs" dxfId="1738" priority="1628" stopIfTrue="1" operator="equal">
      <formula>"Inadequate"</formula>
    </cfRule>
    <cfRule type="cellIs" dxfId="1737" priority="1629" stopIfTrue="1" operator="equal">
      <formula>"Adequate"</formula>
    </cfRule>
  </conditionalFormatting>
  <conditionalFormatting sqref="BJ65:BK103 BJ4:BJ64">
    <cfRule type="cellIs" dxfId="1736" priority="1624" stopIfTrue="1" operator="equal">
      <formula>"Low"</formula>
    </cfRule>
    <cfRule type="cellIs" dxfId="1735" priority="1625" stopIfTrue="1" operator="equal">
      <formula>"High"</formula>
    </cfRule>
    <cfRule type="cellIs" dxfId="1734" priority="1626" stopIfTrue="1" operator="equal">
      <formula>"Extreme"</formula>
    </cfRule>
  </conditionalFormatting>
  <conditionalFormatting sqref="BJ65:BK103 BJ4:BJ64">
    <cfRule type="cellIs" dxfId="1733" priority="1623" stopIfTrue="1" operator="equal">
      <formula>"Medium"</formula>
    </cfRule>
  </conditionalFormatting>
  <conditionalFormatting sqref="BJ4:BJ103">
    <cfRule type="cellIs" dxfId="1732" priority="1622" stopIfTrue="1" operator="equal">
      <formula>"""Adequate"""</formula>
    </cfRule>
  </conditionalFormatting>
  <conditionalFormatting sqref="BJ65:BK103 BJ4:BJ64">
    <cfRule type="cellIs" dxfId="1731" priority="1619" operator="equal">
      <formula>"Has Room for improvement"</formula>
    </cfRule>
    <cfRule type="cellIs" dxfId="1730" priority="1620" stopIfTrue="1" operator="equal">
      <formula>"Inadequate"</formula>
    </cfRule>
    <cfRule type="cellIs" dxfId="1729" priority="1621" stopIfTrue="1" operator="equal">
      <formula>"Adequate"</formula>
    </cfRule>
  </conditionalFormatting>
  <conditionalFormatting sqref="BJ65:BK103 BJ4:BJ64">
    <cfRule type="cellIs" dxfId="1728" priority="1616" stopIfTrue="1" operator="equal">
      <formula>"Low"</formula>
    </cfRule>
    <cfRule type="cellIs" dxfId="1727" priority="1617" stopIfTrue="1" operator="equal">
      <formula>"High"</formula>
    </cfRule>
    <cfRule type="cellIs" dxfId="1726" priority="1618" stopIfTrue="1" operator="equal">
      <formula>"Extreme"</formula>
    </cfRule>
  </conditionalFormatting>
  <conditionalFormatting sqref="BJ65:BK103 BJ4:BJ64">
    <cfRule type="cellIs" dxfId="1725" priority="1615" stopIfTrue="1" operator="equal">
      <formula>"Medium"</formula>
    </cfRule>
  </conditionalFormatting>
  <conditionalFormatting sqref="BJ4:BJ103">
    <cfRule type="cellIs" dxfId="1724" priority="1614" stopIfTrue="1" operator="equal">
      <formula>"""Adequate"""</formula>
    </cfRule>
  </conditionalFormatting>
  <conditionalFormatting sqref="BJ65:BK103 BJ4:BJ64">
    <cfRule type="cellIs" dxfId="1723" priority="1611" operator="equal">
      <formula>"Has Room for improvement"</formula>
    </cfRule>
    <cfRule type="cellIs" dxfId="1722" priority="1612" stopIfTrue="1" operator="equal">
      <formula>"Inadequate"</formula>
    </cfRule>
    <cfRule type="cellIs" dxfId="1721" priority="1613" stopIfTrue="1" operator="equal">
      <formula>"Adequate"</formula>
    </cfRule>
  </conditionalFormatting>
  <conditionalFormatting sqref="BK4:BK64">
    <cfRule type="cellIs" dxfId="1720" priority="1607" stopIfTrue="1" operator="equal">
      <formula>"Low"</formula>
    </cfRule>
    <cfRule type="cellIs" dxfId="1719" priority="1609" stopIfTrue="1" operator="equal">
      <formula>"High"</formula>
    </cfRule>
    <cfRule type="cellIs" dxfId="1718" priority="1610" stopIfTrue="1" operator="equal">
      <formula>"Extreme"</formula>
    </cfRule>
  </conditionalFormatting>
  <conditionalFormatting sqref="BK4:BK64">
    <cfRule type="cellIs" dxfId="1717" priority="1608" stopIfTrue="1" operator="equal">
      <formula>"Medium"</formula>
    </cfRule>
  </conditionalFormatting>
  <conditionalFormatting sqref="BK4:BK64">
    <cfRule type="cellIs" dxfId="1716" priority="1604" operator="equal">
      <formula>"Has Room for improvement"</formula>
    </cfRule>
    <cfRule type="cellIs" dxfId="1715" priority="1605" stopIfTrue="1" operator="equal">
      <formula>"Inadequate"</formula>
    </cfRule>
    <cfRule type="cellIs" dxfId="1714" priority="1606" stopIfTrue="1" operator="equal">
      <formula>"Adequate"</formula>
    </cfRule>
  </conditionalFormatting>
  <conditionalFormatting sqref="AJ65:AK103 AJ4:AJ64">
    <cfRule type="cellIs" dxfId="1713" priority="1599" stopIfTrue="1" operator="equal">
      <formula>"Low"</formula>
    </cfRule>
    <cfRule type="cellIs" dxfId="1712" priority="1601" stopIfTrue="1" operator="equal">
      <formula>"High"</formula>
    </cfRule>
    <cfRule type="cellIs" dxfId="1711" priority="1602" stopIfTrue="1" operator="equal">
      <formula>"Extreme"</formula>
    </cfRule>
  </conditionalFormatting>
  <conditionalFormatting sqref="AJ65:AK103 AJ4:AJ64">
    <cfRule type="cellIs" dxfId="1710" priority="1600" stopIfTrue="1" operator="equal">
      <formula>"Medium"</formula>
    </cfRule>
  </conditionalFormatting>
  <conditionalFormatting sqref="AJ4:AJ103">
    <cfRule type="cellIs" dxfId="1709" priority="1603" stopIfTrue="1" operator="equal">
      <formula>"""Adequate"""</formula>
    </cfRule>
  </conditionalFormatting>
  <conditionalFormatting sqref="AJ65:AK103 AJ4:AJ64">
    <cfRule type="cellIs" dxfId="1708" priority="1596" operator="equal">
      <formula>"Has Room for improvement"</formula>
    </cfRule>
    <cfRule type="cellIs" dxfId="1707" priority="1597" stopIfTrue="1" operator="equal">
      <formula>"Inadequate"</formula>
    </cfRule>
    <cfRule type="cellIs" dxfId="1706" priority="1598" stopIfTrue="1" operator="equal">
      <formula>"Adequate"</formula>
    </cfRule>
  </conditionalFormatting>
  <conditionalFormatting sqref="AJ65:AK103 AJ4:AJ64">
    <cfRule type="cellIs" dxfId="1705" priority="1593" stopIfTrue="1" operator="equal">
      <formula>"Low"</formula>
    </cfRule>
    <cfRule type="cellIs" dxfId="1704" priority="1594" stopIfTrue="1" operator="equal">
      <formula>"High"</formula>
    </cfRule>
    <cfRule type="cellIs" dxfId="1703" priority="1595" stopIfTrue="1" operator="equal">
      <formula>"Extreme"</formula>
    </cfRule>
  </conditionalFormatting>
  <conditionalFormatting sqref="AJ65:AK103 AJ4:AJ64">
    <cfRule type="cellIs" dxfId="1702" priority="1592" stopIfTrue="1" operator="equal">
      <formula>"Medium"</formula>
    </cfRule>
  </conditionalFormatting>
  <conditionalFormatting sqref="AJ4:AJ103">
    <cfRule type="cellIs" dxfId="1701" priority="1591" stopIfTrue="1" operator="equal">
      <formula>"""Adequate"""</formula>
    </cfRule>
  </conditionalFormatting>
  <conditionalFormatting sqref="AJ65:AK103 AJ4:AJ64">
    <cfRule type="cellIs" dxfId="1700" priority="1588" operator="equal">
      <formula>"Has Room for improvement"</formula>
    </cfRule>
    <cfRule type="cellIs" dxfId="1699" priority="1589" stopIfTrue="1" operator="equal">
      <formula>"Inadequate"</formula>
    </cfRule>
    <cfRule type="cellIs" dxfId="1698" priority="1590" stopIfTrue="1" operator="equal">
      <formula>"Adequate"</formula>
    </cfRule>
  </conditionalFormatting>
  <conditionalFormatting sqref="AJ65:AK103 AJ4:AJ64">
    <cfRule type="cellIs" dxfId="1697" priority="1585" stopIfTrue="1" operator="equal">
      <formula>"Low"</formula>
    </cfRule>
    <cfRule type="cellIs" dxfId="1696" priority="1586" stopIfTrue="1" operator="equal">
      <formula>"High"</formula>
    </cfRule>
    <cfRule type="cellIs" dxfId="1695" priority="1587" stopIfTrue="1" operator="equal">
      <formula>"Extreme"</formula>
    </cfRule>
  </conditionalFormatting>
  <conditionalFormatting sqref="AJ65:AK103 AJ4:AJ64">
    <cfRule type="cellIs" dxfId="1694" priority="1584" stopIfTrue="1" operator="equal">
      <formula>"Medium"</formula>
    </cfRule>
  </conditionalFormatting>
  <conditionalFormatting sqref="AJ4:AJ103">
    <cfRule type="cellIs" dxfId="1693" priority="1583" stopIfTrue="1" operator="equal">
      <formula>"""Adequate"""</formula>
    </cfRule>
  </conditionalFormatting>
  <conditionalFormatting sqref="AJ65:AK103 AJ4:AJ64">
    <cfRule type="cellIs" dxfId="1692" priority="1580" operator="equal">
      <formula>"Has Room for improvement"</formula>
    </cfRule>
    <cfRule type="cellIs" dxfId="1691" priority="1581" stopIfTrue="1" operator="equal">
      <formula>"Inadequate"</formula>
    </cfRule>
    <cfRule type="cellIs" dxfId="1690" priority="1582" stopIfTrue="1" operator="equal">
      <formula>"Adequate"</formula>
    </cfRule>
  </conditionalFormatting>
  <conditionalFormatting sqref="AJ65:AK103 AJ4:AJ64">
    <cfRule type="cellIs" dxfId="1689" priority="1577" stopIfTrue="1" operator="equal">
      <formula>"Low"</formula>
    </cfRule>
    <cfRule type="cellIs" dxfId="1688" priority="1578" stopIfTrue="1" operator="equal">
      <formula>"High"</formula>
    </cfRule>
    <cfRule type="cellIs" dxfId="1687" priority="1579" stopIfTrue="1" operator="equal">
      <formula>"Extreme"</formula>
    </cfRule>
  </conditionalFormatting>
  <conditionalFormatting sqref="AJ65:AK103 AJ4:AJ64">
    <cfRule type="cellIs" dxfId="1686" priority="1576" stopIfTrue="1" operator="equal">
      <formula>"Medium"</formula>
    </cfRule>
  </conditionalFormatting>
  <conditionalFormatting sqref="AJ4:AJ103">
    <cfRule type="cellIs" dxfId="1685" priority="1575" stopIfTrue="1" operator="equal">
      <formula>"""Adequate"""</formula>
    </cfRule>
  </conditionalFormatting>
  <conditionalFormatting sqref="AJ65:AK103 AJ4:AJ64">
    <cfRule type="cellIs" dxfId="1684" priority="1572" operator="equal">
      <formula>"Has Room for improvement"</formula>
    </cfRule>
    <cfRule type="cellIs" dxfId="1683" priority="1573" stopIfTrue="1" operator="equal">
      <formula>"Inadequate"</formula>
    </cfRule>
    <cfRule type="cellIs" dxfId="1682" priority="1574" stopIfTrue="1" operator="equal">
      <formula>"Adequate"</formula>
    </cfRule>
  </conditionalFormatting>
  <conditionalFormatting sqref="AJ65:AK103 AJ4:AJ64">
    <cfRule type="cellIs" dxfId="1681" priority="1569" stopIfTrue="1" operator="equal">
      <formula>"Low"</formula>
    </cfRule>
    <cfRule type="cellIs" dxfId="1680" priority="1570" stopIfTrue="1" operator="equal">
      <formula>"High"</formula>
    </cfRule>
    <cfRule type="cellIs" dxfId="1679" priority="1571" stopIfTrue="1" operator="equal">
      <formula>"Extreme"</formula>
    </cfRule>
  </conditionalFormatting>
  <conditionalFormatting sqref="AJ65:AK103 AJ4:AJ64">
    <cfRule type="cellIs" dxfId="1678" priority="1568" stopIfTrue="1" operator="equal">
      <formula>"Medium"</formula>
    </cfRule>
  </conditionalFormatting>
  <conditionalFormatting sqref="AJ4:AJ103">
    <cfRule type="cellIs" dxfId="1677" priority="1567" stopIfTrue="1" operator="equal">
      <formula>"""Adequate"""</formula>
    </cfRule>
  </conditionalFormatting>
  <conditionalFormatting sqref="AJ65:AK103 AJ4:AJ64">
    <cfRule type="cellIs" dxfId="1676" priority="1564" operator="equal">
      <formula>"Has Room for improvement"</formula>
    </cfRule>
    <cfRule type="cellIs" dxfId="1675" priority="1565" stopIfTrue="1" operator="equal">
      <formula>"Inadequate"</formula>
    </cfRule>
    <cfRule type="cellIs" dxfId="1674" priority="1566" stopIfTrue="1" operator="equal">
      <formula>"Adequate"</formula>
    </cfRule>
  </conditionalFormatting>
  <conditionalFormatting sqref="AJ65:AK103 AJ4:AJ64">
    <cfRule type="cellIs" dxfId="1673" priority="1561" stopIfTrue="1" operator="equal">
      <formula>"Low"</formula>
    </cfRule>
    <cfRule type="cellIs" dxfId="1672" priority="1562" stopIfTrue="1" operator="equal">
      <formula>"High"</formula>
    </cfRule>
    <cfRule type="cellIs" dxfId="1671" priority="1563" stopIfTrue="1" operator="equal">
      <formula>"Extreme"</formula>
    </cfRule>
  </conditionalFormatting>
  <conditionalFormatting sqref="AJ65:AK103 AJ4:AJ64">
    <cfRule type="cellIs" dxfId="1670" priority="1560" stopIfTrue="1" operator="equal">
      <formula>"Medium"</formula>
    </cfRule>
  </conditionalFormatting>
  <conditionalFormatting sqref="AJ4:AJ103">
    <cfRule type="cellIs" dxfId="1669" priority="1559" stopIfTrue="1" operator="equal">
      <formula>"""Adequate"""</formula>
    </cfRule>
  </conditionalFormatting>
  <conditionalFormatting sqref="AJ65:AK103 AJ4:AJ64">
    <cfRule type="cellIs" dxfId="1668" priority="1556" operator="equal">
      <formula>"Has Room for improvement"</formula>
    </cfRule>
    <cfRule type="cellIs" dxfId="1667" priority="1557" stopIfTrue="1" operator="equal">
      <formula>"Inadequate"</formula>
    </cfRule>
    <cfRule type="cellIs" dxfId="1666" priority="1558" stopIfTrue="1" operator="equal">
      <formula>"Adequate"</formula>
    </cfRule>
  </conditionalFormatting>
  <conditionalFormatting sqref="AJ65:AK103 AJ4:AJ64">
    <cfRule type="cellIs" dxfId="1665" priority="1553" stopIfTrue="1" operator="equal">
      <formula>"Low"</formula>
    </cfRule>
    <cfRule type="cellIs" dxfId="1664" priority="1554" stopIfTrue="1" operator="equal">
      <formula>"High"</formula>
    </cfRule>
    <cfRule type="cellIs" dxfId="1663" priority="1555" stopIfTrue="1" operator="equal">
      <formula>"Extreme"</formula>
    </cfRule>
  </conditionalFormatting>
  <conditionalFormatting sqref="AJ65:AK103 AJ4:AJ64">
    <cfRule type="cellIs" dxfId="1662" priority="1552" stopIfTrue="1" operator="equal">
      <formula>"Medium"</formula>
    </cfRule>
  </conditionalFormatting>
  <conditionalFormatting sqref="AJ4:AJ103">
    <cfRule type="cellIs" dxfId="1661" priority="1551" stopIfTrue="1" operator="equal">
      <formula>"""Adequate"""</formula>
    </cfRule>
  </conditionalFormatting>
  <conditionalFormatting sqref="AJ65:AK103 AJ4:AJ64">
    <cfRule type="cellIs" dxfId="1660" priority="1548" operator="equal">
      <formula>"Has Room for improvement"</formula>
    </cfRule>
    <cfRule type="cellIs" dxfId="1659" priority="1549" stopIfTrue="1" operator="equal">
      <formula>"Inadequate"</formula>
    </cfRule>
    <cfRule type="cellIs" dxfId="1658" priority="1550" stopIfTrue="1" operator="equal">
      <formula>"Adequate"</formula>
    </cfRule>
  </conditionalFormatting>
  <conditionalFormatting sqref="AJ65:AK103 AJ4:AJ64">
    <cfRule type="cellIs" dxfId="1657" priority="1545" stopIfTrue="1" operator="equal">
      <formula>"Low"</formula>
    </cfRule>
    <cfRule type="cellIs" dxfId="1656" priority="1546" stopIfTrue="1" operator="equal">
      <formula>"High"</formula>
    </cfRule>
    <cfRule type="cellIs" dxfId="1655" priority="1547" stopIfTrue="1" operator="equal">
      <formula>"Extreme"</formula>
    </cfRule>
  </conditionalFormatting>
  <conditionalFormatting sqref="AJ65:AK103 AJ4:AJ64">
    <cfRule type="cellIs" dxfId="1654" priority="1544" stopIfTrue="1" operator="equal">
      <formula>"Medium"</formula>
    </cfRule>
  </conditionalFormatting>
  <conditionalFormatting sqref="AJ4:AJ103">
    <cfRule type="cellIs" dxfId="1653" priority="1543" stopIfTrue="1" operator="equal">
      <formula>"""Adequate"""</formula>
    </cfRule>
  </conditionalFormatting>
  <conditionalFormatting sqref="AJ65:AK103 AJ4:AJ64">
    <cfRule type="cellIs" dxfId="1652" priority="1540" operator="equal">
      <formula>"Has Room for improvement"</formula>
    </cfRule>
    <cfRule type="cellIs" dxfId="1651" priority="1541" stopIfTrue="1" operator="equal">
      <formula>"Inadequate"</formula>
    </cfRule>
    <cfRule type="cellIs" dxfId="1650" priority="1542" stopIfTrue="1" operator="equal">
      <formula>"Adequate"</formula>
    </cfRule>
  </conditionalFormatting>
  <conditionalFormatting sqref="AK4:AK64">
    <cfRule type="cellIs" dxfId="1649" priority="1536" stopIfTrue="1" operator="equal">
      <formula>"Low"</formula>
    </cfRule>
    <cfRule type="cellIs" dxfId="1648" priority="1538" stopIfTrue="1" operator="equal">
      <formula>"High"</formula>
    </cfRule>
    <cfRule type="cellIs" dxfId="1647" priority="1539" stopIfTrue="1" operator="equal">
      <formula>"Extreme"</formula>
    </cfRule>
  </conditionalFormatting>
  <conditionalFormatting sqref="AK4:AK64">
    <cfRule type="cellIs" dxfId="1646" priority="1537" stopIfTrue="1" operator="equal">
      <formula>"Medium"</formula>
    </cfRule>
  </conditionalFormatting>
  <conditionalFormatting sqref="AK4:AK64">
    <cfRule type="cellIs" dxfId="1645" priority="1533" operator="equal">
      <formula>"Has Room for improvement"</formula>
    </cfRule>
    <cfRule type="cellIs" dxfId="1644" priority="1534" stopIfTrue="1" operator="equal">
      <formula>"Inadequate"</formula>
    </cfRule>
    <cfRule type="cellIs" dxfId="1643" priority="1535" stopIfTrue="1" operator="equal">
      <formula>"Adequate"</formula>
    </cfRule>
  </conditionalFormatting>
  <conditionalFormatting sqref="CJ65:CK103 CJ4:CJ64">
    <cfRule type="cellIs" dxfId="1642" priority="1528" stopIfTrue="1" operator="equal">
      <formula>"Low"</formula>
    </cfRule>
    <cfRule type="cellIs" dxfId="1641" priority="1530" stopIfTrue="1" operator="equal">
      <formula>"High"</formula>
    </cfRule>
    <cfRule type="cellIs" dxfId="1640" priority="1531" stopIfTrue="1" operator="equal">
      <formula>"Extreme"</formula>
    </cfRule>
  </conditionalFormatting>
  <conditionalFormatting sqref="CJ65:CK103 CJ4:CJ64">
    <cfRule type="cellIs" dxfId="1639" priority="1529" stopIfTrue="1" operator="equal">
      <formula>"Medium"</formula>
    </cfRule>
  </conditionalFormatting>
  <conditionalFormatting sqref="CJ4:CJ103">
    <cfRule type="cellIs" dxfId="1638" priority="1532" stopIfTrue="1" operator="equal">
      <formula>"""Adequate"""</formula>
    </cfRule>
  </conditionalFormatting>
  <conditionalFormatting sqref="CJ65:CK103 CJ4:CJ64">
    <cfRule type="cellIs" dxfId="1637" priority="1525" operator="equal">
      <formula>"Has Room for improvement"</formula>
    </cfRule>
    <cfRule type="cellIs" dxfId="1636" priority="1526" stopIfTrue="1" operator="equal">
      <formula>"Inadequate"</formula>
    </cfRule>
    <cfRule type="cellIs" dxfId="1635" priority="1527" stopIfTrue="1" operator="equal">
      <formula>"Adequate"</formula>
    </cfRule>
  </conditionalFormatting>
  <conditionalFormatting sqref="CJ65:CK103 CJ4:CJ64">
    <cfRule type="cellIs" dxfId="1634" priority="1522" stopIfTrue="1" operator="equal">
      <formula>"Low"</formula>
    </cfRule>
    <cfRule type="cellIs" dxfId="1633" priority="1523" stopIfTrue="1" operator="equal">
      <formula>"High"</formula>
    </cfRule>
    <cfRule type="cellIs" dxfId="1632" priority="1524" stopIfTrue="1" operator="equal">
      <formula>"Extreme"</formula>
    </cfRule>
  </conditionalFormatting>
  <conditionalFormatting sqref="CJ65:CK103 CJ4:CJ64">
    <cfRule type="cellIs" dxfId="1631" priority="1521" stopIfTrue="1" operator="equal">
      <formula>"Medium"</formula>
    </cfRule>
  </conditionalFormatting>
  <conditionalFormatting sqref="CJ4:CJ103">
    <cfRule type="cellIs" dxfId="1630" priority="1520" stopIfTrue="1" operator="equal">
      <formula>"""Adequate"""</formula>
    </cfRule>
  </conditionalFormatting>
  <conditionalFormatting sqref="CJ65:CK103 CJ4:CJ64">
    <cfRule type="cellIs" dxfId="1629" priority="1517" operator="equal">
      <formula>"Has Room for improvement"</formula>
    </cfRule>
    <cfRule type="cellIs" dxfId="1628" priority="1518" stopIfTrue="1" operator="equal">
      <formula>"Inadequate"</formula>
    </cfRule>
    <cfRule type="cellIs" dxfId="1627" priority="1519" stopIfTrue="1" operator="equal">
      <formula>"Adequate"</formula>
    </cfRule>
  </conditionalFormatting>
  <conditionalFormatting sqref="CJ65:CK103 CJ4:CJ64">
    <cfRule type="cellIs" dxfId="1626" priority="1514" stopIfTrue="1" operator="equal">
      <formula>"Low"</formula>
    </cfRule>
    <cfRule type="cellIs" dxfId="1625" priority="1515" stopIfTrue="1" operator="equal">
      <formula>"High"</formula>
    </cfRule>
    <cfRule type="cellIs" dxfId="1624" priority="1516" stopIfTrue="1" operator="equal">
      <formula>"Extreme"</formula>
    </cfRule>
  </conditionalFormatting>
  <conditionalFormatting sqref="CJ65:CK103 CJ4:CJ64">
    <cfRule type="cellIs" dxfId="1623" priority="1513" stopIfTrue="1" operator="equal">
      <formula>"Medium"</formula>
    </cfRule>
  </conditionalFormatting>
  <conditionalFormatting sqref="CJ4:CJ103">
    <cfRule type="cellIs" dxfId="1622" priority="1512" stopIfTrue="1" operator="equal">
      <formula>"""Adequate"""</formula>
    </cfRule>
  </conditionalFormatting>
  <conditionalFormatting sqref="CJ65:CK103 CJ4:CJ64">
    <cfRule type="cellIs" dxfId="1621" priority="1509" operator="equal">
      <formula>"Has Room for improvement"</formula>
    </cfRule>
    <cfRule type="cellIs" dxfId="1620" priority="1510" stopIfTrue="1" operator="equal">
      <formula>"Inadequate"</formula>
    </cfRule>
    <cfRule type="cellIs" dxfId="1619" priority="1511" stopIfTrue="1" operator="equal">
      <formula>"Adequate"</formula>
    </cfRule>
  </conditionalFormatting>
  <conditionalFormatting sqref="CJ65:CK103 CJ4:CJ64">
    <cfRule type="cellIs" dxfId="1618" priority="1506" stopIfTrue="1" operator="equal">
      <formula>"Low"</formula>
    </cfRule>
    <cfRule type="cellIs" dxfId="1617" priority="1507" stopIfTrue="1" operator="equal">
      <formula>"High"</formula>
    </cfRule>
    <cfRule type="cellIs" dxfId="1616" priority="1508" stopIfTrue="1" operator="equal">
      <formula>"Extreme"</formula>
    </cfRule>
  </conditionalFormatting>
  <conditionalFormatting sqref="CJ65:CK103 CJ4:CJ64">
    <cfRule type="cellIs" dxfId="1615" priority="1505" stopIfTrue="1" operator="equal">
      <formula>"Medium"</formula>
    </cfRule>
  </conditionalFormatting>
  <conditionalFormatting sqref="CJ4:CJ103">
    <cfRule type="cellIs" dxfId="1614" priority="1504" stopIfTrue="1" operator="equal">
      <formula>"""Adequate"""</formula>
    </cfRule>
  </conditionalFormatting>
  <conditionalFormatting sqref="CJ65:CK103 CJ4:CJ64">
    <cfRule type="cellIs" dxfId="1613" priority="1501" operator="equal">
      <formula>"Has Room for improvement"</formula>
    </cfRule>
    <cfRule type="cellIs" dxfId="1612" priority="1502" stopIfTrue="1" operator="equal">
      <formula>"Inadequate"</formula>
    </cfRule>
    <cfRule type="cellIs" dxfId="1611" priority="1503" stopIfTrue="1" operator="equal">
      <formula>"Adequate"</formula>
    </cfRule>
  </conditionalFormatting>
  <conditionalFormatting sqref="CJ65:CK103 CJ4:CJ64">
    <cfRule type="cellIs" dxfId="1610" priority="1498" stopIfTrue="1" operator="equal">
      <formula>"Low"</formula>
    </cfRule>
    <cfRule type="cellIs" dxfId="1609" priority="1499" stopIfTrue="1" operator="equal">
      <formula>"High"</formula>
    </cfRule>
    <cfRule type="cellIs" dxfId="1608" priority="1500" stopIfTrue="1" operator="equal">
      <formula>"Extreme"</formula>
    </cfRule>
  </conditionalFormatting>
  <conditionalFormatting sqref="CJ65:CK103 CJ4:CJ64">
    <cfRule type="cellIs" dxfId="1607" priority="1497" stopIfTrue="1" operator="equal">
      <formula>"Medium"</formula>
    </cfRule>
  </conditionalFormatting>
  <conditionalFormatting sqref="CJ4:CJ103">
    <cfRule type="cellIs" dxfId="1606" priority="1496" stopIfTrue="1" operator="equal">
      <formula>"""Adequate"""</formula>
    </cfRule>
  </conditionalFormatting>
  <conditionalFormatting sqref="CJ65:CK103 CJ4:CJ64">
    <cfRule type="cellIs" dxfId="1605" priority="1493" operator="equal">
      <formula>"Has Room for improvement"</formula>
    </cfRule>
    <cfRule type="cellIs" dxfId="1604" priority="1494" stopIfTrue="1" operator="equal">
      <formula>"Inadequate"</formula>
    </cfRule>
    <cfRule type="cellIs" dxfId="1603" priority="1495" stopIfTrue="1" operator="equal">
      <formula>"Adequate"</formula>
    </cfRule>
  </conditionalFormatting>
  <conditionalFormatting sqref="CJ65:CK103 CJ4:CJ64">
    <cfRule type="cellIs" dxfId="1602" priority="1490" stopIfTrue="1" operator="equal">
      <formula>"Low"</formula>
    </cfRule>
    <cfRule type="cellIs" dxfId="1601" priority="1491" stopIfTrue="1" operator="equal">
      <formula>"High"</formula>
    </cfRule>
    <cfRule type="cellIs" dxfId="1600" priority="1492" stopIfTrue="1" operator="equal">
      <formula>"Extreme"</formula>
    </cfRule>
  </conditionalFormatting>
  <conditionalFormatting sqref="CJ65:CK103 CJ4:CJ64">
    <cfRule type="cellIs" dxfId="1599" priority="1489" stopIfTrue="1" operator="equal">
      <formula>"Medium"</formula>
    </cfRule>
  </conditionalFormatting>
  <conditionalFormatting sqref="CJ4:CJ103">
    <cfRule type="cellIs" dxfId="1598" priority="1488" stopIfTrue="1" operator="equal">
      <formula>"""Adequate"""</formula>
    </cfRule>
  </conditionalFormatting>
  <conditionalFormatting sqref="CJ65:CK103 CJ4:CJ64">
    <cfRule type="cellIs" dxfId="1597" priority="1485" operator="equal">
      <formula>"Has Room for improvement"</formula>
    </cfRule>
    <cfRule type="cellIs" dxfId="1596" priority="1486" stopIfTrue="1" operator="equal">
      <formula>"Inadequate"</formula>
    </cfRule>
    <cfRule type="cellIs" dxfId="1595" priority="1487" stopIfTrue="1" operator="equal">
      <formula>"Adequate"</formula>
    </cfRule>
  </conditionalFormatting>
  <conditionalFormatting sqref="CJ65:CK103 CJ4:CJ64">
    <cfRule type="cellIs" dxfId="1594" priority="1482" stopIfTrue="1" operator="equal">
      <formula>"Low"</formula>
    </cfRule>
    <cfRule type="cellIs" dxfId="1593" priority="1483" stopIfTrue="1" operator="equal">
      <formula>"High"</formula>
    </cfRule>
    <cfRule type="cellIs" dxfId="1592" priority="1484" stopIfTrue="1" operator="equal">
      <formula>"Extreme"</formula>
    </cfRule>
  </conditionalFormatting>
  <conditionalFormatting sqref="CJ65:CK103 CJ4:CJ64">
    <cfRule type="cellIs" dxfId="1591" priority="1481" stopIfTrue="1" operator="equal">
      <formula>"Medium"</formula>
    </cfRule>
  </conditionalFormatting>
  <conditionalFormatting sqref="CJ4:CJ103">
    <cfRule type="cellIs" dxfId="1590" priority="1480" stopIfTrue="1" operator="equal">
      <formula>"""Adequate"""</formula>
    </cfRule>
  </conditionalFormatting>
  <conditionalFormatting sqref="CJ65:CK103 CJ4:CJ64">
    <cfRule type="cellIs" dxfId="1589" priority="1477" operator="equal">
      <formula>"Has Room for improvement"</formula>
    </cfRule>
    <cfRule type="cellIs" dxfId="1588" priority="1478" stopIfTrue="1" operator="equal">
      <formula>"Inadequate"</formula>
    </cfRule>
    <cfRule type="cellIs" dxfId="1587" priority="1479" stopIfTrue="1" operator="equal">
      <formula>"Adequate"</formula>
    </cfRule>
  </conditionalFormatting>
  <conditionalFormatting sqref="CJ65:CK103 CJ4:CJ64">
    <cfRule type="cellIs" dxfId="1586" priority="1474" stopIfTrue="1" operator="equal">
      <formula>"Low"</formula>
    </cfRule>
    <cfRule type="cellIs" dxfId="1585" priority="1475" stopIfTrue="1" operator="equal">
      <formula>"High"</formula>
    </cfRule>
    <cfRule type="cellIs" dxfId="1584" priority="1476" stopIfTrue="1" operator="equal">
      <formula>"Extreme"</formula>
    </cfRule>
  </conditionalFormatting>
  <conditionalFormatting sqref="CJ65:CK103 CJ4:CJ64">
    <cfRule type="cellIs" dxfId="1583" priority="1473" stopIfTrue="1" operator="equal">
      <formula>"Medium"</formula>
    </cfRule>
  </conditionalFormatting>
  <conditionalFormatting sqref="CJ4:CJ103">
    <cfRule type="cellIs" dxfId="1582" priority="1472" stopIfTrue="1" operator="equal">
      <formula>"""Adequate"""</formula>
    </cfRule>
  </conditionalFormatting>
  <conditionalFormatting sqref="CJ65:CK103 CJ4:CJ64">
    <cfRule type="cellIs" dxfId="1581" priority="1469" operator="equal">
      <formula>"Has Room for improvement"</formula>
    </cfRule>
    <cfRule type="cellIs" dxfId="1580" priority="1470" stopIfTrue="1" operator="equal">
      <formula>"Inadequate"</formula>
    </cfRule>
    <cfRule type="cellIs" dxfId="1579" priority="1471" stopIfTrue="1" operator="equal">
      <formula>"Adequate"</formula>
    </cfRule>
  </conditionalFormatting>
  <conditionalFormatting sqref="CK4:CK64">
    <cfRule type="cellIs" dxfId="1578" priority="1465" stopIfTrue="1" operator="equal">
      <formula>"Low"</formula>
    </cfRule>
    <cfRule type="cellIs" dxfId="1577" priority="1467" stopIfTrue="1" operator="equal">
      <formula>"High"</formula>
    </cfRule>
    <cfRule type="cellIs" dxfId="1576" priority="1468" stopIfTrue="1" operator="equal">
      <formula>"Extreme"</formula>
    </cfRule>
  </conditionalFormatting>
  <conditionalFormatting sqref="CK4:CK64">
    <cfRule type="cellIs" dxfId="1575" priority="1466" stopIfTrue="1" operator="equal">
      <formula>"Medium"</formula>
    </cfRule>
  </conditionalFormatting>
  <conditionalFormatting sqref="CK4:CK64">
    <cfRule type="cellIs" dxfId="1574" priority="1462" operator="equal">
      <formula>"Has Room for improvement"</formula>
    </cfRule>
    <cfRule type="cellIs" dxfId="1573" priority="1463" stopIfTrue="1" operator="equal">
      <formula>"Inadequate"</formula>
    </cfRule>
    <cfRule type="cellIs" dxfId="1572" priority="1464" stopIfTrue="1" operator="equal">
      <formula>"Adequate"</formula>
    </cfRule>
  </conditionalFormatting>
  <conditionalFormatting sqref="DJ65:DK103 DJ4:DJ64">
    <cfRule type="cellIs" dxfId="1571" priority="1457" stopIfTrue="1" operator="equal">
      <formula>"Low"</formula>
    </cfRule>
    <cfRule type="cellIs" dxfId="1570" priority="1459" stopIfTrue="1" operator="equal">
      <formula>"High"</formula>
    </cfRule>
    <cfRule type="cellIs" dxfId="1569" priority="1460" stopIfTrue="1" operator="equal">
      <formula>"Extreme"</formula>
    </cfRule>
  </conditionalFormatting>
  <conditionalFormatting sqref="DJ65:DK103 DJ4:DJ64">
    <cfRule type="cellIs" dxfId="1568" priority="1458" stopIfTrue="1" operator="equal">
      <formula>"Medium"</formula>
    </cfRule>
  </conditionalFormatting>
  <conditionalFormatting sqref="DJ4:DJ103">
    <cfRule type="cellIs" dxfId="1567" priority="1461" stopIfTrue="1" operator="equal">
      <formula>"""Adequate"""</formula>
    </cfRule>
  </conditionalFormatting>
  <conditionalFormatting sqref="DJ65:DK103 DJ4:DJ64">
    <cfRule type="cellIs" dxfId="1566" priority="1454" operator="equal">
      <formula>"Has Room for improvement"</formula>
    </cfRule>
    <cfRule type="cellIs" dxfId="1565" priority="1455" stopIfTrue="1" operator="equal">
      <formula>"Inadequate"</formula>
    </cfRule>
    <cfRule type="cellIs" dxfId="1564" priority="1456" stopIfTrue="1" operator="equal">
      <formula>"Adequate"</formula>
    </cfRule>
  </conditionalFormatting>
  <conditionalFormatting sqref="DJ65:DK103 DJ4:DJ64">
    <cfRule type="cellIs" dxfId="1563" priority="1451" stopIfTrue="1" operator="equal">
      <formula>"Low"</formula>
    </cfRule>
    <cfRule type="cellIs" dxfId="1562" priority="1452" stopIfTrue="1" operator="equal">
      <formula>"High"</formula>
    </cfRule>
    <cfRule type="cellIs" dxfId="1561" priority="1453" stopIfTrue="1" operator="equal">
      <formula>"Extreme"</formula>
    </cfRule>
  </conditionalFormatting>
  <conditionalFormatting sqref="DJ65:DK103 DJ4:DJ64">
    <cfRule type="cellIs" dxfId="1560" priority="1450" stopIfTrue="1" operator="equal">
      <formula>"Medium"</formula>
    </cfRule>
  </conditionalFormatting>
  <conditionalFormatting sqref="DJ4:DJ103">
    <cfRule type="cellIs" dxfId="1559" priority="1449" stopIfTrue="1" operator="equal">
      <formula>"""Adequate"""</formula>
    </cfRule>
  </conditionalFormatting>
  <conditionalFormatting sqref="DJ65:DK103 DJ4:DJ64">
    <cfRule type="cellIs" dxfId="1558" priority="1446" operator="equal">
      <formula>"Has Room for improvement"</formula>
    </cfRule>
    <cfRule type="cellIs" dxfId="1557" priority="1447" stopIfTrue="1" operator="equal">
      <formula>"Inadequate"</formula>
    </cfRule>
    <cfRule type="cellIs" dxfId="1556" priority="1448" stopIfTrue="1" operator="equal">
      <formula>"Adequate"</formula>
    </cfRule>
  </conditionalFormatting>
  <conditionalFormatting sqref="DJ65:DK103 DJ4:DJ64">
    <cfRule type="cellIs" dxfId="1555" priority="1443" stopIfTrue="1" operator="equal">
      <formula>"Low"</formula>
    </cfRule>
    <cfRule type="cellIs" dxfId="1554" priority="1444" stopIfTrue="1" operator="equal">
      <formula>"High"</formula>
    </cfRule>
    <cfRule type="cellIs" dxfId="1553" priority="1445" stopIfTrue="1" operator="equal">
      <formula>"Extreme"</formula>
    </cfRule>
  </conditionalFormatting>
  <conditionalFormatting sqref="DJ65:DK103 DJ4:DJ64">
    <cfRule type="cellIs" dxfId="1552" priority="1442" stopIfTrue="1" operator="equal">
      <formula>"Medium"</formula>
    </cfRule>
  </conditionalFormatting>
  <conditionalFormatting sqref="DJ4:DJ103">
    <cfRule type="cellIs" dxfId="1551" priority="1441" stopIfTrue="1" operator="equal">
      <formula>"""Adequate"""</formula>
    </cfRule>
  </conditionalFormatting>
  <conditionalFormatting sqref="DJ65:DK103 DJ4:DJ64">
    <cfRule type="cellIs" dxfId="1550" priority="1438" operator="equal">
      <formula>"Has Room for improvement"</formula>
    </cfRule>
    <cfRule type="cellIs" dxfId="1549" priority="1439" stopIfTrue="1" operator="equal">
      <formula>"Inadequate"</formula>
    </cfRule>
    <cfRule type="cellIs" dxfId="1548" priority="1440" stopIfTrue="1" operator="equal">
      <formula>"Adequate"</formula>
    </cfRule>
  </conditionalFormatting>
  <conditionalFormatting sqref="DJ65:DK103 DJ4:DJ64">
    <cfRule type="cellIs" dxfId="1547" priority="1435" stopIfTrue="1" operator="equal">
      <formula>"Low"</formula>
    </cfRule>
    <cfRule type="cellIs" dxfId="1546" priority="1436" stopIfTrue="1" operator="equal">
      <formula>"High"</formula>
    </cfRule>
    <cfRule type="cellIs" dxfId="1545" priority="1437" stopIfTrue="1" operator="equal">
      <formula>"Extreme"</formula>
    </cfRule>
  </conditionalFormatting>
  <conditionalFormatting sqref="DJ65:DK103 DJ4:DJ64">
    <cfRule type="cellIs" dxfId="1544" priority="1434" stopIfTrue="1" operator="equal">
      <formula>"Medium"</formula>
    </cfRule>
  </conditionalFormatting>
  <conditionalFormatting sqref="DJ4:DJ103">
    <cfRule type="cellIs" dxfId="1543" priority="1433" stopIfTrue="1" operator="equal">
      <formula>"""Adequate"""</formula>
    </cfRule>
  </conditionalFormatting>
  <conditionalFormatting sqref="DJ65:DK103 DJ4:DJ64">
    <cfRule type="cellIs" dxfId="1542" priority="1430" operator="equal">
      <formula>"Has Room for improvement"</formula>
    </cfRule>
    <cfRule type="cellIs" dxfId="1541" priority="1431" stopIfTrue="1" operator="equal">
      <formula>"Inadequate"</formula>
    </cfRule>
    <cfRule type="cellIs" dxfId="1540" priority="1432" stopIfTrue="1" operator="equal">
      <formula>"Adequate"</formula>
    </cfRule>
  </conditionalFormatting>
  <conditionalFormatting sqref="DJ65:DK103 DJ4:DJ64">
    <cfRule type="cellIs" dxfId="1539" priority="1427" stopIfTrue="1" operator="equal">
      <formula>"Low"</formula>
    </cfRule>
    <cfRule type="cellIs" dxfId="1538" priority="1428" stopIfTrue="1" operator="equal">
      <formula>"High"</formula>
    </cfRule>
    <cfRule type="cellIs" dxfId="1537" priority="1429" stopIfTrue="1" operator="equal">
      <formula>"Extreme"</formula>
    </cfRule>
  </conditionalFormatting>
  <conditionalFormatting sqref="DJ65:DK103 DJ4:DJ64">
    <cfRule type="cellIs" dxfId="1536" priority="1426" stopIfTrue="1" operator="equal">
      <formula>"Medium"</formula>
    </cfRule>
  </conditionalFormatting>
  <conditionalFormatting sqref="DJ4:DJ103">
    <cfRule type="cellIs" dxfId="1535" priority="1425" stopIfTrue="1" operator="equal">
      <formula>"""Adequate"""</formula>
    </cfRule>
  </conditionalFormatting>
  <conditionalFormatting sqref="DJ65:DK103 DJ4:DJ64">
    <cfRule type="cellIs" dxfId="1534" priority="1422" operator="equal">
      <formula>"Has Room for improvement"</formula>
    </cfRule>
    <cfRule type="cellIs" dxfId="1533" priority="1423" stopIfTrue="1" operator="equal">
      <formula>"Inadequate"</formula>
    </cfRule>
    <cfRule type="cellIs" dxfId="1532" priority="1424" stopIfTrue="1" operator="equal">
      <formula>"Adequate"</formula>
    </cfRule>
  </conditionalFormatting>
  <conditionalFormatting sqref="DJ65:DK103 DJ4:DJ64">
    <cfRule type="cellIs" dxfId="1531" priority="1419" stopIfTrue="1" operator="equal">
      <formula>"Low"</formula>
    </cfRule>
    <cfRule type="cellIs" dxfId="1530" priority="1420" stopIfTrue="1" operator="equal">
      <formula>"High"</formula>
    </cfRule>
    <cfRule type="cellIs" dxfId="1529" priority="1421" stopIfTrue="1" operator="equal">
      <formula>"Extreme"</formula>
    </cfRule>
  </conditionalFormatting>
  <conditionalFormatting sqref="DJ65:DK103 DJ4:DJ64">
    <cfRule type="cellIs" dxfId="1528" priority="1418" stopIfTrue="1" operator="equal">
      <formula>"Medium"</formula>
    </cfRule>
  </conditionalFormatting>
  <conditionalFormatting sqref="DJ4:DJ103">
    <cfRule type="cellIs" dxfId="1527" priority="1417" stopIfTrue="1" operator="equal">
      <formula>"""Adequate"""</formula>
    </cfRule>
  </conditionalFormatting>
  <conditionalFormatting sqref="DJ65:DK103 DJ4:DJ64">
    <cfRule type="cellIs" dxfId="1526" priority="1414" operator="equal">
      <formula>"Has Room for improvement"</formula>
    </cfRule>
    <cfRule type="cellIs" dxfId="1525" priority="1415" stopIfTrue="1" operator="equal">
      <formula>"Inadequate"</formula>
    </cfRule>
    <cfRule type="cellIs" dxfId="1524" priority="1416" stopIfTrue="1" operator="equal">
      <formula>"Adequate"</formula>
    </cfRule>
  </conditionalFormatting>
  <conditionalFormatting sqref="DJ65:DK103 DJ4:DJ64">
    <cfRule type="cellIs" dxfId="1523" priority="1411" stopIfTrue="1" operator="equal">
      <formula>"Low"</formula>
    </cfRule>
    <cfRule type="cellIs" dxfId="1522" priority="1412" stopIfTrue="1" operator="equal">
      <formula>"High"</formula>
    </cfRule>
    <cfRule type="cellIs" dxfId="1521" priority="1413" stopIfTrue="1" operator="equal">
      <formula>"Extreme"</formula>
    </cfRule>
  </conditionalFormatting>
  <conditionalFormatting sqref="DJ65:DK103 DJ4:DJ64">
    <cfRule type="cellIs" dxfId="1520" priority="1410" stopIfTrue="1" operator="equal">
      <formula>"Medium"</formula>
    </cfRule>
  </conditionalFormatting>
  <conditionalFormatting sqref="DJ4:DJ103">
    <cfRule type="cellIs" dxfId="1519" priority="1409" stopIfTrue="1" operator="equal">
      <formula>"""Adequate"""</formula>
    </cfRule>
  </conditionalFormatting>
  <conditionalFormatting sqref="DJ65:DK103 DJ4:DJ64">
    <cfRule type="cellIs" dxfId="1518" priority="1406" operator="equal">
      <formula>"Has Room for improvement"</formula>
    </cfRule>
    <cfRule type="cellIs" dxfId="1517" priority="1407" stopIfTrue="1" operator="equal">
      <formula>"Inadequate"</formula>
    </cfRule>
    <cfRule type="cellIs" dxfId="1516" priority="1408" stopIfTrue="1" operator="equal">
      <formula>"Adequate"</formula>
    </cfRule>
  </conditionalFormatting>
  <conditionalFormatting sqref="DJ65:DK103 DJ4:DJ64">
    <cfRule type="cellIs" dxfId="1515" priority="1403" stopIfTrue="1" operator="equal">
      <formula>"Low"</formula>
    </cfRule>
    <cfRule type="cellIs" dxfId="1514" priority="1404" stopIfTrue="1" operator="equal">
      <formula>"High"</formula>
    </cfRule>
    <cfRule type="cellIs" dxfId="1513" priority="1405" stopIfTrue="1" operator="equal">
      <formula>"Extreme"</formula>
    </cfRule>
  </conditionalFormatting>
  <conditionalFormatting sqref="DJ65:DK103 DJ4:DJ64">
    <cfRule type="cellIs" dxfId="1512" priority="1402" stopIfTrue="1" operator="equal">
      <formula>"Medium"</formula>
    </cfRule>
  </conditionalFormatting>
  <conditionalFormatting sqref="DJ4:DJ103">
    <cfRule type="cellIs" dxfId="1511" priority="1401" stopIfTrue="1" operator="equal">
      <formula>"""Adequate"""</formula>
    </cfRule>
  </conditionalFormatting>
  <conditionalFormatting sqref="DJ65:DK103 DJ4:DJ64">
    <cfRule type="cellIs" dxfId="1510" priority="1398" operator="equal">
      <formula>"Has Room for improvement"</formula>
    </cfRule>
    <cfRule type="cellIs" dxfId="1509" priority="1399" stopIfTrue="1" operator="equal">
      <formula>"Inadequate"</formula>
    </cfRule>
    <cfRule type="cellIs" dxfId="1508" priority="1400" stopIfTrue="1" operator="equal">
      <formula>"Adequate"</formula>
    </cfRule>
  </conditionalFormatting>
  <conditionalFormatting sqref="DK4:DK64">
    <cfRule type="cellIs" dxfId="1507" priority="1394" stopIfTrue="1" operator="equal">
      <formula>"Low"</formula>
    </cfRule>
    <cfRule type="cellIs" dxfId="1506" priority="1396" stopIfTrue="1" operator="equal">
      <formula>"High"</formula>
    </cfRule>
    <cfRule type="cellIs" dxfId="1505" priority="1397" stopIfTrue="1" operator="equal">
      <formula>"Extreme"</formula>
    </cfRule>
  </conditionalFormatting>
  <conditionalFormatting sqref="DK4:DK64">
    <cfRule type="cellIs" dxfId="1504" priority="1395" stopIfTrue="1" operator="equal">
      <formula>"Medium"</formula>
    </cfRule>
  </conditionalFormatting>
  <conditionalFormatting sqref="DK4:DK64">
    <cfRule type="cellIs" dxfId="1503" priority="1391" operator="equal">
      <formula>"Has Room for improvement"</formula>
    </cfRule>
    <cfRule type="cellIs" dxfId="1502" priority="1392" stopIfTrue="1" operator="equal">
      <formula>"Inadequate"</formula>
    </cfRule>
    <cfRule type="cellIs" dxfId="1501" priority="1393" stopIfTrue="1" operator="equal">
      <formula>"Adequate"</formula>
    </cfRule>
  </conditionalFormatting>
  <conditionalFormatting sqref="AY4">
    <cfRule type="cellIs" dxfId="1500" priority="1386" stopIfTrue="1" operator="equal">
      <formula>"Low"</formula>
    </cfRule>
    <cfRule type="cellIs" dxfId="1499" priority="1388" stopIfTrue="1" operator="equal">
      <formula>"High"</formula>
    </cfRule>
    <cfRule type="cellIs" dxfId="1498" priority="1389" stopIfTrue="1" operator="equal">
      <formula>"Extreme"</formula>
    </cfRule>
  </conditionalFormatting>
  <conditionalFormatting sqref="AY4">
    <cfRule type="cellIs" dxfId="1497" priority="1387" stopIfTrue="1" operator="equal">
      <formula>"Medium"</formula>
    </cfRule>
  </conditionalFormatting>
  <conditionalFormatting sqref="AY4">
    <cfRule type="cellIs" dxfId="1496" priority="1390" stopIfTrue="1" operator="equal">
      <formula>"""Adequate"""</formula>
    </cfRule>
  </conditionalFormatting>
  <conditionalFormatting sqref="AY4">
    <cfRule type="cellIs" dxfId="1495" priority="1383" operator="equal">
      <formula>"Has Room for improvement"</formula>
    </cfRule>
    <cfRule type="cellIs" dxfId="1494" priority="1384" stopIfTrue="1" operator="equal">
      <formula>"Inadequate"</formula>
    </cfRule>
    <cfRule type="cellIs" dxfId="1493" priority="1385" stopIfTrue="1" operator="equal">
      <formula>"Adequate"</formula>
    </cfRule>
  </conditionalFormatting>
  <conditionalFormatting sqref="AY4">
    <cfRule type="cellIs" dxfId="1492" priority="1380" stopIfTrue="1" operator="equal">
      <formula>"Low"</formula>
    </cfRule>
    <cfRule type="cellIs" dxfId="1491" priority="1381" stopIfTrue="1" operator="equal">
      <formula>"High"</formula>
    </cfRule>
    <cfRule type="cellIs" dxfId="1490" priority="1382" stopIfTrue="1" operator="equal">
      <formula>"Extreme"</formula>
    </cfRule>
  </conditionalFormatting>
  <conditionalFormatting sqref="AY4">
    <cfRule type="cellIs" dxfId="1489" priority="1379" stopIfTrue="1" operator="equal">
      <formula>"Medium"</formula>
    </cfRule>
  </conditionalFormatting>
  <conditionalFormatting sqref="AY4">
    <cfRule type="cellIs" dxfId="1488" priority="1378" stopIfTrue="1" operator="equal">
      <formula>"""Adequate"""</formula>
    </cfRule>
  </conditionalFormatting>
  <conditionalFormatting sqref="AY4">
    <cfRule type="cellIs" dxfId="1487" priority="1375" operator="equal">
      <formula>"Has Room for improvement"</formula>
    </cfRule>
    <cfRule type="cellIs" dxfId="1486" priority="1376" stopIfTrue="1" operator="equal">
      <formula>"Inadequate"</formula>
    </cfRule>
    <cfRule type="cellIs" dxfId="1485" priority="1377" stopIfTrue="1" operator="equal">
      <formula>"Adequate"</formula>
    </cfRule>
  </conditionalFormatting>
  <conditionalFormatting sqref="AY4">
    <cfRule type="cellIs" dxfId="1484" priority="1372" stopIfTrue="1" operator="equal">
      <formula>"Low"</formula>
    </cfRule>
    <cfRule type="cellIs" dxfId="1483" priority="1373" stopIfTrue="1" operator="equal">
      <formula>"High"</formula>
    </cfRule>
    <cfRule type="cellIs" dxfId="1482" priority="1374" stopIfTrue="1" operator="equal">
      <formula>"Extreme"</formula>
    </cfRule>
  </conditionalFormatting>
  <conditionalFormatting sqref="AY4">
    <cfRule type="cellIs" dxfId="1481" priority="1371" stopIfTrue="1" operator="equal">
      <formula>"Medium"</formula>
    </cfRule>
  </conditionalFormatting>
  <conditionalFormatting sqref="AY4">
    <cfRule type="cellIs" dxfId="1480" priority="1370" stopIfTrue="1" operator="equal">
      <formula>"""Adequate"""</formula>
    </cfRule>
  </conditionalFormatting>
  <conditionalFormatting sqref="AY4">
    <cfRule type="cellIs" dxfId="1479" priority="1367" operator="equal">
      <formula>"Has Room for improvement"</formula>
    </cfRule>
    <cfRule type="cellIs" dxfId="1478" priority="1368" stopIfTrue="1" operator="equal">
      <formula>"Inadequate"</formula>
    </cfRule>
    <cfRule type="cellIs" dxfId="1477" priority="1369" stopIfTrue="1" operator="equal">
      <formula>"Adequate"</formula>
    </cfRule>
  </conditionalFormatting>
  <conditionalFormatting sqref="AY4">
    <cfRule type="cellIs" dxfId="1476" priority="1364" stopIfTrue="1" operator="equal">
      <formula>"Low"</formula>
    </cfRule>
    <cfRule type="cellIs" dxfId="1475" priority="1365" stopIfTrue="1" operator="equal">
      <formula>"High"</formula>
    </cfRule>
    <cfRule type="cellIs" dxfId="1474" priority="1366" stopIfTrue="1" operator="equal">
      <formula>"Extreme"</formula>
    </cfRule>
  </conditionalFormatting>
  <conditionalFormatting sqref="AY4">
    <cfRule type="cellIs" dxfId="1473" priority="1363" stopIfTrue="1" operator="equal">
      <formula>"Medium"</formula>
    </cfRule>
  </conditionalFormatting>
  <conditionalFormatting sqref="AY4">
    <cfRule type="cellIs" dxfId="1472" priority="1362" stopIfTrue="1" operator="equal">
      <formula>"""Adequate"""</formula>
    </cfRule>
  </conditionalFormatting>
  <conditionalFormatting sqref="AY4">
    <cfRule type="cellIs" dxfId="1471" priority="1359" operator="equal">
      <formula>"Has Room for improvement"</formula>
    </cfRule>
    <cfRule type="cellIs" dxfId="1470" priority="1360" stopIfTrue="1" operator="equal">
      <formula>"Inadequate"</formula>
    </cfRule>
    <cfRule type="cellIs" dxfId="1469" priority="1361" stopIfTrue="1" operator="equal">
      <formula>"Adequate"</formula>
    </cfRule>
  </conditionalFormatting>
  <conditionalFormatting sqref="AY4">
    <cfRule type="cellIs" dxfId="1468" priority="1356" stopIfTrue="1" operator="equal">
      <formula>"Low"</formula>
    </cfRule>
    <cfRule type="cellIs" dxfId="1467" priority="1357" stopIfTrue="1" operator="equal">
      <formula>"High"</formula>
    </cfRule>
    <cfRule type="cellIs" dxfId="1466" priority="1358" stopIfTrue="1" operator="equal">
      <formula>"Extreme"</formula>
    </cfRule>
  </conditionalFormatting>
  <conditionalFormatting sqref="AY4">
    <cfRule type="cellIs" dxfId="1465" priority="1355" stopIfTrue="1" operator="equal">
      <formula>"Medium"</formula>
    </cfRule>
  </conditionalFormatting>
  <conditionalFormatting sqref="AY4">
    <cfRule type="cellIs" dxfId="1464" priority="1354" stopIfTrue="1" operator="equal">
      <formula>"""Adequate"""</formula>
    </cfRule>
  </conditionalFormatting>
  <conditionalFormatting sqref="AY4">
    <cfRule type="cellIs" dxfId="1463" priority="1351" operator="equal">
      <formula>"Has Room for improvement"</formula>
    </cfRule>
    <cfRule type="cellIs" dxfId="1462" priority="1352" stopIfTrue="1" operator="equal">
      <formula>"Inadequate"</formula>
    </cfRule>
    <cfRule type="cellIs" dxfId="1461" priority="1353" stopIfTrue="1" operator="equal">
      <formula>"Adequate"</formula>
    </cfRule>
  </conditionalFormatting>
  <conditionalFormatting sqref="AY4">
    <cfRule type="cellIs" dxfId="1460" priority="1348" stopIfTrue="1" operator="equal">
      <formula>"Low"</formula>
    </cfRule>
    <cfRule type="cellIs" dxfId="1459" priority="1349" stopIfTrue="1" operator="equal">
      <formula>"High"</formula>
    </cfRule>
    <cfRule type="cellIs" dxfId="1458" priority="1350" stopIfTrue="1" operator="equal">
      <formula>"Extreme"</formula>
    </cfRule>
  </conditionalFormatting>
  <conditionalFormatting sqref="AY4">
    <cfRule type="cellIs" dxfId="1457" priority="1347" stopIfTrue="1" operator="equal">
      <formula>"Medium"</formula>
    </cfRule>
  </conditionalFormatting>
  <conditionalFormatting sqref="AY4">
    <cfRule type="cellIs" dxfId="1456" priority="1346" stopIfTrue="1" operator="equal">
      <formula>"""Adequate"""</formula>
    </cfRule>
  </conditionalFormatting>
  <conditionalFormatting sqref="AY4">
    <cfRule type="cellIs" dxfId="1455" priority="1343" operator="equal">
      <formula>"Has Room for improvement"</formula>
    </cfRule>
    <cfRule type="cellIs" dxfId="1454" priority="1344" stopIfTrue="1" operator="equal">
      <formula>"Inadequate"</formula>
    </cfRule>
    <cfRule type="cellIs" dxfId="1453" priority="1345" stopIfTrue="1" operator="equal">
      <formula>"Adequate"</formula>
    </cfRule>
  </conditionalFormatting>
  <conditionalFormatting sqref="AY4">
    <cfRule type="cellIs" dxfId="1452" priority="1340" stopIfTrue="1" operator="equal">
      <formula>"Low"</formula>
    </cfRule>
    <cfRule type="cellIs" dxfId="1451" priority="1341" stopIfTrue="1" operator="equal">
      <formula>"High"</formula>
    </cfRule>
    <cfRule type="cellIs" dxfId="1450" priority="1342" stopIfTrue="1" operator="equal">
      <formula>"Extreme"</formula>
    </cfRule>
  </conditionalFormatting>
  <conditionalFormatting sqref="AY4">
    <cfRule type="cellIs" dxfId="1449" priority="1339" stopIfTrue="1" operator="equal">
      <formula>"Medium"</formula>
    </cfRule>
  </conditionalFormatting>
  <conditionalFormatting sqref="AY4">
    <cfRule type="cellIs" dxfId="1448" priority="1338" stopIfTrue="1" operator="equal">
      <formula>"""Adequate"""</formula>
    </cfRule>
  </conditionalFormatting>
  <conditionalFormatting sqref="AY4">
    <cfRule type="cellIs" dxfId="1447" priority="1335" operator="equal">
      <formula>"Has Room for improvement"</formula>
    </cfRule>
    <cfRule type="cellIs" dxfId="1446" priority="1336" stopIfTrue="1" operator="equal">
      <formula>"Inadequate"</formula>
    </cfRule>
    <cfRule type="cellIs" dxfId="1445" priority="1337" stopIfTrue="1" operator="equal">
      <formula>"Adequate"</formula>
    </cfRule>
  </conditionalFormatting>
  <conditionalFormatting sqref="AY4">
    <cfRule type="cellIs" dxfId="1444" priority="1332" stopIfTrue="1" operator="equal">
      <formula>"Low"</formula>
    </cfRule>
    <cfRule type="cellIs" dxfId="1443" priority="1333" stopIfTrue="1" operator="equal">
      <formula>"High"</formula>
    </cfRule>
    <cfRule type="cellIs" dxfId="1442" priority="1334" stopIfTrue="1" operator="equal">
      <formula>"Extreme"</formula>
    </cfRule>
  </conditionalFormatting>
  <conditionalFormatting sqref="AY4">
    <cfRule type="cellIs" dxfId="1441" priority="1331" stopIfTrue="1" operator="equal">
      <formula>"Medium"</formula>
    </cfRule>
  </conditionalFormatting>
  <conditionalFormatting sqref="AY4">
    <cfRule type="cellIs" dxfId="1440" priority="1330" stopIfTrue="1" operator="equal">
      <formula>"""Adequate"""</formula>
    </cfRule>
  </conditionalFormatting>
  <conditionalFormatting sqref="AY4">
    <cfRule type="cellIs" dxfId="1439" priority="1327" operator="equal">
      <formula>"Has Room for improvement"</formula>
    </cfRule>
    <cfRule type="cellIs" dxfId="1438" priority="1328" stopIfTrue="1" operator="equal">
      <formula>"Inadequate"</formula>
    </cfRule>
    <cfRule type="cellIs" dxfId="1437" priority="1329" stopIfTrue="1" operator="equal">
      <formula>"Adequate"</formula>
    </cfRule>
  </conditionalFormatting>
  <conditionalFormatting sqref="BY4">
    <cfRule type="cellIs" dxfId="1436" priority="1322" stopIfTrue="1" operator="equal">
      <formula>"Low"</formula>
    </cfRule>
    <cfRule type="cellIs" dxfId="1435" priority="1324" stopIfTrue="1" operator="equal">
      <formula>"High"</formula>
    </cfRule>
    <cfRule type="cellIs" dxfId="1434" priority="1325" stopIfTrue="1" operator="equal">
      <formula>"Extreme"</formula>
    </cfRule>
  </conditionalFormatting>
  <conditionalFormatting sqref="BY4">
    <cfRule type="cellIs" dxfId="1433" priority="1323" stopIfTrue="1" operator="equal">
      <formula>"Medium"</formula>
    </cfRule>
  </conditionalFormatting>
  <conditionalFormatting sqref="BY4">
    <cfRule type="cellIs" dxfId="1432" priority="1326" stopIfTrue="1" operator="equal">
      <formula>"""Adequate"""</formula>
    </cfRule>
  </conditionalFormatting>
  <conditionalFormatting sqref="BY4">
    <cfRule type="cellIs" dxfId="1431" priority="1319" operator="equal">
      <formula>"Has Room for improvement"</formula>
    </cfRule>
    <cfRule type="cellIs" dxfId="1430" priority="1320" stopIfTrue="1" operator="equal">
      <formula>"Inadequate"</formula>
    </cfRule>
    <cfRule type="cellIs" dxfId="1429" priority="1321" stopIfTrue="1" operator="equal">
      <formula>"Adequate"</formula>
    </cfRule>
  </conditionalFormatting>
  <conditionalFormatting sqref="BY4">
    <cfRule type="cellIs" dxfId="1428" priority="1316" stopIfTrue="1" operator="equal">
      <formula>"Low"</formula>
    </cfRule>
    <cfRule type="cellIs" dxfId="1427" priority="1317" stopIfTrue="1" operator="equal">
      <formula>"High"</formula>
    </cfRule>
    <cfRule type="cellIs" dxfId="1426" priority="1318" stopIfTrue="1" operator="equal">
      <formula>"Extreme"</formula>
    </cfRule>
  </conditionalFormatting>
  <conditionalFormatting sqref="BY4">
    <cfRule type="cellIs" dxfId="1425" priority="1315" stopIfTrue="1" operator="equal">
      <formula>"Medium"</formula>
    </cfRule>
  </conditionalFormatting>
  <conditionalFormatting sqref="BY4">
    <cfRule type="cellIs" dxfId="1424" priority="1314" stopIfTrue="1" operator="equal">
      <formula>"""Adequate"""</formula>
    </cfRule>
  </conditionalFormatting>
  <conditionalFormatting sqref="BY4">
    <cfRule type="cellIs" dxfId="1423" priority="1311" operator="equal">
      <formula>"Has Room for improvement"</formula>
    </cfRule>
    <cfRule type="cellIs" dxfId="1422" priority="1312" stopIfTrue="1" operator="equal">
      <formula>"Inadequate"</formula>
    </cfRule>
    <cfRule type="cellIs" dxfId="1421" priority="1313" stopIfTrue="1" operator="equal">
      <formula>"Adequate"</formula>
    </cfRule>
  </conditionalFormatting>
  <conditionalFormatting sqref="BY4">
    <cfRule type="cellIs" dxfId="1420" priority="1308" stopIfTrue="1" operator="equal">
      <formula>"Low"</formula>
    </cfRule>
    <cfRule type="cellIs" dxfId="1419" priority="1309" stopIfTrue="1" operator="equal">
      <formula>"High"</formula>
    </cfRule>
    <cfRule type="cellIs" dxfId="1418" priority="1310" stopIfTrue="1" operator="equal">
      <formula>"Extreme"</formula>
    </cfRule>
  </conditionalFormatting>
  <conditionalFormatting sqref="BY4">
    <cfRule type="cellIs" dxfId="1417" priority="1307" stopIfTrue="1" operator="equal">
      <formula>"Medium"</formula>
    </cfRule>
  </conditionalFormatting>
  <conditionalFormatting sqref="BY4">
    <cfRule type="cellIs" dxfId="1416" priority="1306" stopIfTrue="1" operator="equal">
      <formula>"""Adequate"""</formula>
    </cfRule>
  </conditionalFormatting>
  <conditionalFormatting sqref="BY4">
    <cfRule type="cellIs" dxfId="1415" priority="1303" operator="equal">
      <formula>"Has Room for improvement"</formula>
    </cfRule>
    <cfRule type="cellIs" dxfId="1414" priority="1304" stopIfTrue="1" operator="equal">
      <formula>"Inadequate"</formula>
    </cfRule>
    <cfRule type="cellIs" dxfId="1413" priority="1305" stopIfTrue="1" operator="equal">
      <formula>"Adequate"</formula>
    </cfRule>
  </conditionalFormatting>
  <conditionalFormatting sqref="BY4">
    <cfRule type="cellIs" dxfId="1412" priority="1300" stopIfTrue="1" operator="equal">
      <formula>"Low"</formula>
    </cfRule>
    <cfRule type="cellIs" dxfId="1411" priority="1301" stopIfTrue="1" operator="equal">
      <formula>"High"</formula>
    </cfRule>
    <cfRule type="cellIs" dxfId="1410" priority="1302" stopIfTrue="1" operator="equal">
      <formula>"Extreme"</formula>
    </cfRule>
  </conditionalFormatting>
  <conditionalFormatting sqref="BY4">
    <cfRule type="cellIs" dxfId="1409" priority="1299" stopIfTrue="1" operator="equal">
      <formula>"Medium"</formula>
    </cfRule>
  </conditionalFormatting>
  <conditionalFormatting sqref="BY4">
    <cfRule type="cellIs" dxfId="1408" priority="1298" stopIfTrue="1" operator="equal">
      <formula>"""Adequate"""</formula>
    </cfRule>
  </conditionalFormatting>
  <conditionalFormatting sqref="BY4">
    <cfRule type="cellIs" dxfId="1407" priority="1295" operator="equal">
      <formula>"Has Room for improvement"</formula>
    </cfRule>
    <cfRule type="cellIs" dxfId="1406" priority="1296" stopIfTrue="1" operator="equal">
      <formula>"Inadequate"</formula>
    </cfRule>
    <cfRule type="cellIs" dxfId="1405" priority="1297" stopIfTrue="1" operator="equal">
      <formula>"Adequate"</formula>
    </cfRule>
  </conditionalFormatting>
  <conditionalFormatting sqref="BY4">
    <cfRule type="cellIs" dxfId="1404" priority="1292" stopIfTrue="1" operator="equal">
      <formula>"Low"</formula>
    </cfRule>
    <cfRule type="cellIs" dxfId="1403" priority="1293" stopIfTrue="1" operator="equal">
      <formula>"High"</formula>
    </cfRule>
    <cfRule type="cellIs" dxfId="1402" priority="1294" stopIfTrue="1" operator="equal">
      <formula>"Extreme"</formula>
    </cfRule>
  </conditionalFormatting>
  <conditionalFormatting sqref="BY4">
    <cfRule type="cellIs" dxfId="1401" priority="1291" stopIfTrue="1" operator="equal">
      <formula>"Medium"</formula>
    </cfRule>
  </conditionalFormatting>
  <conditionalFormatting sqref="BY4">
    <cfRule type="cellIs" dxfId="1400" priority="1290" stopIfTrue="1" operator="equal">
      <formula>"""Adequate"""</formula>
    </cfRule>
  </conditionalFormatting>
  <conditionalFormatting sqref="BY4">
    <cfRule type="cellIs" dxfId="1399" priority="1287" operator="equal">
      <formula>"Has Room for improvement"</formula>
    </cfRule>
    <cfRule type="cellIs" dxfId="1398" priority="1288" stopIfTrue="1" operator="equal">
      <formula>"Inadequate"</formula>
    </cfRule>
    <cfRule type="cellIs" dxfId="1397" priority="1289" stopIfTrue="1" operator="equal">
      <formula>"Adequate"</formula>
    </cfRule>
  </conditionalFormatting>
  <conditionalFormatting sqref="BY4">
    <cfRule type="cellIs" dxfId="1396" priority="1284" stopIfTrue="1" operator="equal">
      <formula>"Low"</formula>
    </cfRule>
    <cfRule type="cellIs" dxfId="1395" priority="1285" stopIfTrue="1" operator="equal">
      <formula>"High"</formula>
    </cfRule>
    <cfRule type="cellIs" dxfId="1394" priority="1286" stopIfTrue="1" operator="equal">
      <formula>"Extreme"</formula>
    </cfRule>
  </conditionalFormatting>
  <conditionalFormatting sqref="BY4">
    <cfRule type="cellIs" dxfId="1393" priority="1283" stopIfTrue="1" operator="equal">
      <formula>"Medium"</formula>
    </cfRule>
  </conditionalFormatting>
  <conditionalFormatting sqref="BY4">
    <cfRule type="cellIs" dxfId="1392" priority="1282" stopIfTrue="1" operator="equal">
      <formula>"""Adequate"""</formula>
    </cfRule>
  </conditionalFormatting>
  <conditionalFormatting sqref="BY4">
    <cfRule type="cellIs" dxfId="1391" priority="1279" operator="equal">
      <formula>"Has Room for improvement"</formula>
    </cfRule>
    <cfRule type="cellIs" dxfId="1390" priority="1280" stopIfTrue="1" operator="equal">
      <formula>"Inadequate"</formula>
    </cfRule>
    <cfRule type="cellIs" dxfId="1389" priority="1281" stopIfTrue="1" operator="equal">
      <formula>"Adequate"</formula>
    </cfRule>
  </conditionalFormatting>
  <conditionalFormatting sqref="BY4">
    <cfRule type="cellIs" dxfId="1388" priority="1276" stopIfTrue="1" operator="equal">
      <formula>"Low"</formula>
    </cfRule>
    <cfRule type="cellIs" dxfId="1387" priority="1277" stopIfTrue="1" operator="equal">
      <formula>"High"</formula>
    </cfRule>
    <cfRule type="cellIs" dxfId="1386" priority="1278" stopIfTrue="1" operator="equal">
      <formula>"Extreme"</formula>
    </cfRule>
  </conditionalFormatting>
  <conditionalFormatting sqref="BY4">
    <cfRule type="cellIs" dxfId="1385" priority="1275" stopIfTrue="1" operator="equal">
      <formula>"Medium"</formula>
    </cfRule>
  </conditionalFormatting>
  <conditionalFormatting sqref="BY4">
    <cfRule type="cellIs" dxfId="1384" priority="1274" stopIfTrue="1" operator="equal">
      <formula>"""Adequate"""</formula>
    </cfRule>
  </conditionalFormatting>
  <conditionalFormatting sqref="BY4">
    <cfRule type="cellIs" dxfId="1383" priority="1271" operator="equal">
      <formula>"Has Room for improvement"</formula>
    </cfRule>
    <cfRule type="cellIs" dxfId="1382" priority="1272" stopIfTrue="1" operator="equal">
      <formula>"Inadequate"</formula>
    </cfRule>
    <cfRule type="cellIs" dxfId="1381" priority="1273" stopIfTrue="1" operator="equal">
      <formula>"Adequate"</formula>
    </cfRule>
  </conditionalFormatting>
  <conditionalFormatting sqref="BY4">
    <cfRule type="cellIs" dxfId="1380" priority="1268" stopIfTrue="1" operator="equal">
      <formula>"Low"</formula>
    </cfRule>
    <cfRule type="cellIs" dxfId="1379" priority="1269" stopIfTrue="1" operator="equal">
      <formula>"High"</formula>
    </cfRule>
    <cfRule type="cellIs" dxfId="1378" priority="1270" stopIfTrue="1" operator="equal">
      <formula>"Extreme"</formula>
    </cfRule>
  </conditionalFormatting>
  <conditionalFormatting sqref="BY4">
    <cfRule type="cellIs" dxfId="1377" priority="1267" stopIfTrue="1" operator="equal">
      <formula>"Medium"</formula>
    </cfRule>
  </conditionalFormatting>
  <conditionalFormatting sqref="BY4">
    <cfRule type="cellIs" dxfId="1376" priority="1266" stopIfTrue="1" operator="equal">
      <formula>"""Adequate"""</formula>
    </cfRule>
  </conditionalFormatting>
  <conditionalFormatting sqref="BY4">
    <cfRule type="cellIs" dxfId="1375" priority="1263" operator="equal">
      <formula>"Has Room for improvement"</formula>
    </cfRule>
    <cfRule type="cellIs" dxfId="1374" priority="1264" stopIfTrue="1" operator="equal">
      <formula>"Inadequate"</formula>
    </cfRule>
    <cfRule type="cellIs" dxfId="1373" priority="1265" stopIfTrue="1" operator="equal">
      <formula>"Adequate"</formula>
    </cfRule>
  </conditionalFormatting>
  <conditionalFormatting sqref="CY4">
    <cfRule type="cellIs" dxfId="1372" priority="1258" stopIfTrue="1" operator="equal">
      <formula>"Low"</formula>
    </cfRule>
    <cfRule type="cellIs" dxfId="1371" priority="1260" stopIfTrue="1" operator="equal">
      <formula>"High"</formula>
    </cfRule>
    <cfRule type="cellIs" dxfId="1370" priority="1261" stopIfTrue="1" operator="equal">
      <formula>"Extreme"</formula>
    </cfRule>
  </conditionalFormatting>
  <conditionalFormatting sqref="CY4">
    <cfRule type="cellIs" dxfId="1369" priority="1259" stopIfTrue="1" operator="equal">
      <formula>"Medium"</formula>
    </cfRule>
  </conditionalFormatting>
  <conditionalFormatting sqref="CY4">
    <cfRule type="cellIs" dxfId="1368" priority="1262" stopIfTrue="1" operator="equal">
      <formula>"""Adequate"""</formula>
    </cfRule>
  </conditionalFormatting>
  <conditionalFormatting sqref="CY4">
    <cfRule type="cellIs" dxfId="1367" priority="1255" operator="equal">
      <formula>"Has Room for improvement"</formula>
    </cfRule>
    <cfRule type="cellIs" dxfId="1366" priority="1256" stopIfTrue="1" operator="equal">
      <formula>"Inadequate"</formula>
    </cfRule>
    <cfRule type="cellIs" dxfId="1365" priority="1257" stopIfTrue="1" operator="equal">
      <formula>"Adequate"</formula>
    </cfRule>
  </conditionalFormatting>
  <conditionalFormatting sqref="CY4">
    <cfRule type="cellIs" dxfId="1364" priority="1252" stopIfTrue="1" operator="equal">
      <formula>"Low"</formula>
    </cfRule>
    <cfRule type="cellIs" dxfId="1363" priority="1253" stopIfTrue="1" operator="equal">
      <formula>"High"</formula>
    </cfRule>
    <cfRule type="cellIs" dxfId="1362" priority="1254" stopIfTrue="1" operator="equal">
      <formula>"Extreme"</formula>
    </cfRule>
  </conditionalFormatting>
  <conditionalFormatting sqref="CY4">
    <cfRule type="cellIs" dxfId="1361" priority="1251" stopIfTrue="1" operator="equal">
      <formula>"Medium"</formula>
    </cfRule>
  </conditionalFormatting>
  <conditionalFormatting sqref="CY4">
    <cfRule type="cellIs" dxfId="1360" priority="1250" stopIfTrue="1" operator="equal">
      <formula>"""Adequate"""</formula>
    </cfRule>
  </conditionalFormatting>
  <conditionalFormatting sqref="CY4">
    <cfRule type="cellIs" dxfId="1359" priority="1247" operator="equal">
      <formula>"Has Room for improvement"</formula>
    </cfRule>
    <cfRule type="cellIs" dxfId="1358" priority="1248" stopIfTrue="1" operator="equal">
      <formula>"Inadequate"</formula>
    </cfRule>
    <cfRule type="cellIs" dxfId="1357" priority="1249" stopIfTrue="1" operator="equal">
      <formula>"Adequate"</formula>
    </cfRule>
  </conditionalFormatting>
  <conditionalFormatting sqref="CY4">
    <cfRule type="cellIs" dxfId="1356" priority="1244" stopIfTrue="1" operator="equal">
      <formula>"Low"</formula>
    </cfRule>
    <cfRule type="cellIs" dxfId="1355" priority="1245" stopIfTrue="1" operator="equal">
      <formula>"High"</formula>
    </cfRule>
    <cfRule type="cellIs" dxfId="1354" priority="1246" stopIfTrue="1" operator="equal">
      <formula>"Extreme"</formula>
    </cfRule>
  </conditionalFormatting>
  <conditionalFormatting sqref="CY4">
    <cfRule type="cellIs" dxfId="1353" priority="1243" stopIfTrue="1" operator="equal">
      <formula>"Medium"</formula>
    </cfRule>
  </conditionalFormatting>
  <conditionalFormatting sqref="CY4">
    <cfRule type="cellIs" dxfId="1352" priority="1242" stopIfTrue="1" operator="equal">
      <formula>"""Adequate"""</formula>
    </cfRule>
  </conditionalFormatting>
  <conditionalFormatting sqref="CY4">
    <cfRule type="cellIs" dxfId="1351" priority="1239" operator="equal">
      <formula>"Has Room for improvement"</formula>
    </cfRule>
    <cfRule type="cellIs" dxfId="1350" priority="1240" stopIfTrue="1" operator="equal">
      <formula>"Inadequate"</formula>
    </cfRule>
    <cfRule type="cellIs" dxfId="1349" priority="1241" stopIfTrue="1" operator="equal">
      <formula>"Adequate"</formula>
    </cfRule>
  </conditionalFormatting>
  <conditionalFormatting sqref="CY4">
    <cfRule type="cellIs" dxfId="1348" priority="1236" stopIfTrue="1" operator="equal">
      <formula>"Low"</formula>
    </cfRule>
    <cfRule type="cellIs" dxfId="1347" priority="1237" stopIfTrue="1" operator="equal">
      <formula>"High"</formula>
    </cfRule>
    <cfRule type="cellIs" dxfId="1346" priority="1238" stopIfTrue="1" operator="equal">
      <formula>"Extreme"</formula>
    </cfRule>
  </conditionalFormatting>
  <conditionalFormatting sqref="CY4">
    <cfRule type="cellIs" dxfId="1345" priority="1235" stopIfTrue="1" operator="equal">
      <formula>"Medium"</formula>
    </cfRule>
  </conditionalFormatting>
  <conditionalFormatting sqref="CY4">
    <cfRule type="cellIs" dxfId="1344" priority="1234" stopIfTrue="1" operator="equal">
      <formula>"""Adequate"""</formula>
    </cfRule>
  </conditionalFormatting>
  <conditionalFormatting sqref="CY4">
    <cfRule type="cellIs" dxfId="1343" priority="1231" operator="equal">
      <formula>"Has Room for improvement"</formula>
    </cfRule>
    <cfRule type="cellIs" dxfId="1342" priority="1232" stopIfTrue="1" operator="equal">
      <formula>"Inadequate"</formula>
    </cfRule>
    <cfRule type="cellIs" dxfId="1341" priority="1233" stopIfTrue="1" operator="equal">
      <formula>"Adequate"</formula>
    </cfRule>
  </conditionalFormatting>
  <conditionalFormatting sqref="CY4">
    <cfRule type="cellIs" dxfId="1340" priority="1228" stopIfTrue="1" operator="equal">
      <formula>"Low"</formula>
    </cfRule>
    <cfRule type="cellIs" dxfId="1339" priority="1229" stopIfTrue="1" operator="equal">
      <formula>"High"</formula>
    </cfRule>
    <cfRule type="cellIs" dxfId="1338" priority="1230" stopIfTrue="1" operator="equal">
      <formula>"Extreme"</formula>
    </cfRule>
  </conditionalFormatting>
  <conditionalFormatting sqref="CY4">
    <cfRule type="cellIs" dxfId="1337" priority="1227" stopIfTrue="1" operator="equal">
      <formula>"Medium"</formula>
    </cfRule>
  </conditionalFormatting>
  <conditionalFormatting sqref="CY4">
    <cfRule type="cellIs" dxfId="1336" priority="1226" stopIfTrue="1" operator="equal">
      <formula>"""Adequate"""</formula>
    </cfRule>
  </conditionalFormatting>
  <conditionalFormatting sqref="CY4">
    <cfRule type="cellIs" dxfId="1335" priority="1223" operator="equal">
      <formula>"Has Room for improvement"</formula>
    </cfRule>
    <cfRule type="cellIs" dxfId="1334" priority="1224" stopIfTrue="1" operator="equal">
      <formula>"Inadequate"</formula>
    </cfRule>
    <cfRule type="cellIs" dxfId="1333" priority="1225" stopIfTrue="1" operator="equal">
      <formula>"Adequate"</formula>
    </cfRule>
  </conditionalFormatting>
  <conditionalFormatting sqref="CY4">
    <cfRule type="cellIs" dxfId="1332" priority="1220" stopIfTrue="1" operator="equal">
      <formula>"Low"</formula>
    </cfRule>
    <cfRule type="cellIs" dxfId="1331" priority="1221" stopIfTrue="1" operator="equal">
      <formula>"High"</formula>
    </cfRule>
    <cfRule type="cellIs" dxfId="1330" priority="1222" stopIfTrue="1" operator="equal">
      <formula>"Extreme"</formula>
    </cfRule>
  </conditionalFormatting>
  <conditionalFormatting sqref="CY4">
    <cfRule type="cellIs" dxfId="1329" priority="1219" stopIfTrue="1" operator="equal">
      <formula>"Medium"</formula>
    </cfRule>
  </conditionalFormatting>
  <conditionalFormatting sqref="CY4">
    <cfRule type="cellIs" dxfId="1328" priority="1218" stopIfTrue="1" operator="equal">
      <formula>"""Adequate"""</formula>
    </cfRule>
  </conditionalFormatting>
  <conditionalFormatting sqref="CY4">
    <cfRule type="cellIs" dxfId="1327" priority="1215" operator="equal">
      <formula>"Has Room for improvement"</formula>
    </cfRule>
    <cfRule type="cellIs" dxfId="1326" priority="1216" stopIfTrue="1" operator="equal">
      <formula>"Inadequate"</formula>
    </cfRule>
    <cfRule type="cellIs" dxfId="1325" priority="1217" stopIfTrue="1" operator="equal">
      <formula>"Adequate"</formula>
    </cfRule>
  </conditionalFormatting>
  <conditionalFormatting sqref="CY4">
    <cfRule type="cellIs" dxfId="1324" priority="1212" stopIfTrue="1" operator="equal">
      <formula>"Low"</formula>
    </cfRule>
    <cfRule type="cellIs" dxfId="1323" priority="1213" stopIfTrue="1" operator="equal">
      <formula>"High"</formula>
    </cfRule>
    <cfRule type="cellIs" dxfId="1322" priority="1214" stopIfTrue="1" operator="equal">
      <formula>"Extreme"</formula>
    </cfRule>
  </conditionalFormatting>
  <conditionalFormatting sqref="CY4">
    <cfRule type="cellIs" dxfId="1321" priority="1211" stopIfTrue="1" operator="equal">
      <formula>"Medium"</formula>
    </cfRule>
  </conditionalFormatting>
  <conditionalFormatting sqref="CY4">
    <cfRule type="cellIs" dxfId="1320" priority="1210" stopIfTrue="1" operator="equal">
      <formula>"""Adequate"""</formula>
    </cfRule>
  </conditionalFormatting>
  <conditionalFormatting sqref="CY4">
    <cfRule type="cellIs" dxfId="1319" priority="1207" operator="equal">
      <formula>"Has Room for improvement"</formula>
    </cfRule>
    <cfRule type="cellIs" dxfId="1318" priority="1208" stopIfTrue="1" operator="equal">
      <formula>"Inadequate"</formula>
    </cfRule>
    <cfRule type="cellIs" dxfId="1317" priority="1209" stopIfTrue="1" operator="equal">
      <formula>"Adequate"</formula>
    </cfRule>
  </conditionalFormatting>
  <conditionalFormatting sqref="CY4">
    <cfRule type="cellIs" dxfId="1316" priority="1204" stopIfTrue="1" operator="equal">
      <formula>"Low"</formula>
    </cfRule>
    <cfRule type="cellIs" dxfId="1315" priority="1205" stopIfTrue="1" operator="equal">
      <formula>"High"</formula>
    </cfRule>
    <cfRule type="cellIs" dxfId="1314" priority="1206" stopIfTrue="1" operator="equal">
      <formula>"Extreme"</formula>
    </cfRule>
  </conditionalFormatting>
  <conditionalFormatting sqref="CY4">
    <cfRule type="cellIs" dxfId="1313" priority="1203" stopIfTrue="1" operator="equal">
      <formula>"Medium"</formula>
    </cfRule>
  </conditionalFormatting>
  <conditionalFormatting sqref="CY4">
    <cfRule type="cellIs" dxfId="1312" priority="1202" stopIfTrue="1" operator="equal">
      <formula>"""Adequate"""</formula>
    </cfRule>
  </conditionalFormatting>
  <conditionalFormatting sqref="CY4">
    <cfRule type="cellIs" dxfId="1311" priority="1199" operator="equal">
      <formula>"Has Room for improvement"</formula>
    </cfRule>
    <cfRule type="cellIs" dxfId="1310" priority="1200" stopIfTrue="1" operator="equal">
      <formula>"Inadequate"</formula>
    </cfRule>
    <cfRule type="cellIs" dxfId="1309" priority="1201" stopIfTrue="1" operator="equal">
      <formula>"Adequate"</formula>
    </cfRule>
  </conditionalFormatting>
  <conditionalFormatting sqref="Y4">
    <cfRule type="cellIs" dxfId="1308" priority="1194" stopIfTrue="1" operator="equal">
      <formula>"Low"</formula>
    </cfRule>
    <cfRule type="cellIs" dxfId="1307" priority="1196" stopIfTrue="1" operator="equal">
      <formula>"High"</formula>
    </cfRule>
    <cfRule type="cellIs" dxfId="1306" priority="1197" stopIfTrue="1" operator="equal">
      <formula>"Extreme"</formula>
    </cfRule>
  </conditionalFormatting>
  <conditionalFormatting sqref="Y4">
    <cfRule type="cellIs" dxfId="1305" priority="1195" stopIfTrue="1" operator="equal">
      <formula>"Medium"</formula>
    </cfRule>
  </conditionalFormatting>
  <conditionalFormatting sqref="Y4">
    <cfRule type="cellIs" dxfId="1304" priority="1198" stopIfTrue="1" operator="equal">
      <formula>"""Adequate"""</formula>
    </cfRule>
  </conditionalFormatting>
  <conditionalFormatting sqref="Y4">
    <cfRule type="cellIs" dxfId="1303" priority="1191" operator="equal">
      <formula>"Has Room for improvement"</formula>
    </cfRule>
    <cfRule type="cellIs" dxfId="1302" priority="1192" stopIfTrue="1" operator="equal">
      <formula>"Inadequate"</formula>
    </cfRule>
    <cfRule type="cellIs" dxfId="1301" priority="1193" stopIfTrue="1" operator="equal">
      <formula>"Adequate"</formula>
    </cfRule>
  </conditionalFormatting>
  <conditionalFormatting sqref="Y4">
    <cfRule type="cellIs" dxfId="1300" priority="1188" stopIfTrue="1" operator="equal">
      <formula>"Low"</formula>
    </cfRule>
    <cfRule type="cellIs" dxfId="1299" priority="1189" stopIfTrue="1" operator="equal">
      <formula>"High"</formula>
    </cfRule>
    <cfRule type="cellIs" dxfId="1298" priority="1190" stopIfTrue="1" operator="equal">
      <formula>"Extreme"</formula>
    </cfRule>
  </conditionalFormatting>
  <conditionalFormatting sqref="Y4">
    <cfRule type="cellIs" dxfId="1297" priority="1187" stopIfTrue="1" operator="equal">
      <formula>"Medium"</formula>
    </cfRule>
  </conditionalFormatting>
  <conditionalFormatting sqref="Y4">
    <cfRule type="cellIs" dxfId="1296" priority="1186" stopIfTrue="1" operator="equal">
      <formula>"""Adequate"""</formula>
    </cfRule>
  </conditionalFormatting>
  <conditionalFormatting sqref="Y4">
    <cfRule type="cellIs" dxfId="1295" priority="1183" operator="equal">
      <formula>"Has Room for improvement"</formula>
    </cfRule>
    <cfRule type="cellIs" dxfId="1294" priority="1184" stopIfTrue="1" operator="equal">
      <formula>"Inadequate"</formula>
    </cfRule>
    <cfRule type="cellIs" dxfId="1293" priority="1185" stopIfTrue="1" operator="equal">
      <formula>"Adequate"</formula>
    </cfRule>
  </conditionalFormatting>
  <conditionalFormatting sqref="Y4">
    <cfRule type="cellIs" dxfId="1292" priority="1180" stopIfTrue="1" operator="equal">
      <formula>"Low"</formula>
    </cfRule>
    <cfRule type="cellIs" dxfId="1291" priority="1181" stopIfTrue="1" operator="equal">
      <formula>"High"</formula>
    </cfRule>
    <cfRule type="cellIs" dxfId="1290" priority="1182" stopIfTrue="1" operator="equal">
      <formula>"Extreme"</formula>
    </cfRule>
  </conditionalFormatting>
  <conditionalFormatting sqref="Y4">
    <cfRule type="cellIs" dxfId="1289" priority="1179" stopIfTrue="1" operator="equal">
      <formula>"Medium"</formula>
    </cfRule>
  </conditionalFormatting>
  <conditionalFormatting sqref="Y4">
    <cfRule type="cellIs" dxfId="1288" priority="1178" stopIfTrue="1" operator="equal">
      <formula>"""Adequate"""</formula>
    </cfRule>
  </conditionalFormatting>
  <conditionalFormatting sqref="Y4">
    <cfRule type="cellIs" dxfId="1287" priority="1175" operator="equal">
      <formula>"Has Room for improvement"</formula>
    </cfRule>
    <cfRule type="cellIs" dxfId="1286" priority="1176" stopIfTrue="1" operator="equal">
      <formula>"Inadequate"</formula>
    </cfRule>
    <cfRule type="cellIs" dxfId="1285" priority="1177" stopIfTrue="1" operator="equal">
      <formula>"Adequate"</formula>
    </cfRule>
  </conditionalFormatting>
  <conditionalFormatting sqref="Y4">
    <cfRule type="cellIs" dxfId="1284" priority="1172" stopIfTrue="1" operator="equal">
      <formula>"Low"</formula>
    </cfRule>
    <cfRule type="cellIs" dxfId="1283" priority="1173" stopIfTrue="1" operator="equal">
      <formula>"High"</formula>
    </cfRule>
    <cfRule type="cellIs" dxfId="1282" priority="1174" stopIfTrue="1" operator="equal">
      <formula>"Extreme"</formula>
    </cfRule>
  </conditionalFormatting>
  <conditionalFormatting sqref="Y4">
    <cfRule type="cellIs" dxfId="1281" priority="1171" stopIfTrue="1" operator="equal">
      <formula>"Medium"</formula>
    </cfRule>
  </conditionalFormatting>
  <conditionalFormatting sqref="Y4">
    <cfRule type="cellIs" dxfId="1280" priority="1170" stopIfTrue="1" operator="equal">
      <formula>"""Adequate"""</formula>
    </cfRule>
  </conditionalFormatting>
  <conditionalFormatting sqref="Y4">
    <cfRule type="cellIs" dxfId="1279" priority="1167" operator="equal">
      <formula>"Has Room for improvement"</formula>
    </cfRule>
    <cfRule type="cellIs" dxfId="1278" priority="1168" stopIfTrue="1" operator="equal">
      <formula>"Inadequate"</formula>
    </cfRule>
    <cfRule type="cellIs" dxfId="1277" priority="1169" stopIfTrue="1" operator="equal">
      <formula>"Adequate"</formula>
    </cfRule>
  </conditionalFormatting>
  <conditionalFormatting sqref="Y4">
    <cfRule type="cellIs" dxfId="1276" priority="1164" stopIfTrue="1" operator="equal">
      <formula>"Low"</formula>
    </cfRule>
    <cfRule type="cellIs" dxfId="1275" priority="1165" stopIfTrue="1" operator="equal">
      <formula>"High"</formula>
    </cfRule>
    <cfRule type="cellIs" dxfId="1274" priority="1166" stopIfTrue="1" operator="equal">
      <formula>"Extreme"</formula>
    </cfRule>
  </conditionalFormatting>
  <conditionalFormatting sqref="Y4">
    <cfRule type="cellIs" dxfId="1273" priority="1163" stopIfTrue="1" operator="equal">
      <formula>"Medium"</formula>
    </cfRule>
  </conditionalFormatting>
  <conditionalFormatting sqref="Y4">
    <cfRule type="cellIs" dxfId="1272" priority="1162" stopIfTrue="1" operator="equal">
      <formula>"""Adequate"""</formula>
    </cfRule>
  </conditionalFormatting>
  <conditionalFormatting sqref="Y4">
    <cfRule type="cellIs" dxfId="1271" priority="1159" operator="equal">
      <formula>"Has Room for improvement"</formula>
    </cfRule>
    <cfRule type="cellIs" dxfId="1270" priority="1160" stopIfTrue="1" operator="equal">
      <formula>"Inadequate"</formula>
    </cfRule>
    <cfRule type="cellIs" dxfId="1269" priority="1161" stopIfTrue="1" operator="equal">
      <formula>"Adequate"</formula>
    </cfRule>
  </conditionalFormatting>
  <conditionalFormatting sqref="Y4">
    <cfRule type="cellIs" dxfId="1268" priority="1156" stopIfTrue="1" operator="equal">
      <formula>"Low"</formula>
    </cfRule>
    <cfRule type="cellIs" dxfId="1267" priority="1157" stopIfTrue="1" operator="equal">
      <formula>"High"</formula>
    </cfRule>
    <cfRule type="cellIs" dxfId="1266" priority="1158" stopIfTrue="1" operator="equal">
      <formula>"Extreme"</formula>
    </cfRule>
  </conditionalFormatting>
  <conditionalFormatting sqref="Y4">
    <cfRule type="cellIs" dxfId="1265" priority="1155" stopIfTrue="1" operator="equal">
      <formula>"Medium"</formula>
    </cfRule>
  </conditionalFormatting>
  <conditionalFormatting sqref="Y4">
    <cfRule type="cellIs" dxfId="1264" priority="1154" stopIfTrue="1" operator="equal">
      <formula>"""Adequate"""</formula>
    </cfRule>
  </conditionalFormatting>
  <conditionalFormatting sqref="Y4">
    <cfRule type="cellIs" dxfId="1263" priority="1151" operator="equal">
      <formula>"Has Room for improvement"</formula>
    </cfRule>
    <cfRule type="cellIs" dxfId="1262" priority="1152" stopIfTrue="1" operator="equal">
      <formula>"Inadequate"</formula>
    </cfRule>
    <cfRule type="cellIs" dxfId="1261" priority="1153" stopIfTrue="1" operator="equal">
      <formula>"Adequate"</formula>
    </cfRule>
  </conditionalFormatting>
  <conditionalFormatting sqref="Y4">
    <cfRule type="cellIs" dxfId="1260" priority="1148" stopIfTrue="1" operator="equal">
      <formula>"Low"</formula>
    </cfRule>
    <cfRule type="cellIs" dxfId="1259" priority="1149" stopIfTrue="1" operator="equal">
      <formula>"High"</formula>
    </cfRule>
    <cfRule type="cellIs" dxfId="1258" priority="1150" stopIfTrue="1" operator="equal">
      <formula>"Extreme"</formula>
    </cfRule>
  </conditionalFormatting>
  <conditionalFormatting sqref="Y4">
    <cfRule type="cellIs" dxfId="1257" priority="1147" stopIfTrue="1" operator="equal">
      <formula>"Medium"</formula>
    </cfRule>
  </conditionalFormatting>
  <conditionalFormatting sqref="Y4">
    <cfRule type="cellIs" dxfId="1256" priority="1146" stopIfTrue="1" operator="equal">
      <formula>"""Adequate"""</formula>
    </cfRule>
  </conditionalFormatting>
  <conditionalFormatting sqref="Y4">
    <cfRule type="cellIs" dxfId="1255" priority="1143" operator="equal">
      <formula>"Has Room for improvement"</formula>
    </cfRule>
    <cfRule type="cellIs" dxfId="1254" priority="1144" stopIfTrue="1" operator="equal">
      <formula>"Inadequate"</formula>
    </cfRule>
    <cfRule type="cellIs" dxfId="1253" priority="1145" stopIfTrue="1" operator="equal">
      <formula>"Adequate"</formula>
    </cfRule>
  </conditionalFormatting>
  <conditionalFormatting sqref="Y4">
    <cfRule type="cellIs" dxfId="1252" priority="1140" stopIfTrue="1" operator="equal">
      <formula>"Low"</formula>
    </cfRule>
    <cfRule type="cellIs" dxfId="1251" priority="1141" stopIfTrue="1" operator="equal">
      <formula>"High"</formula>
    </cfRule>
    <cfRule type="cellIs" dxfId="1250" priority="1142" stopIfTrue="1" operator="equal">
      <formula>"Extreme"</formula>
    </cfRule>
  </conditionalFormatting>
  <conditionalFormatting sqref="Y4">
    <cfRule type="cellIs" dxfId="1249" priority="1139" stopIfTrue="1" operator="equal">
      <formula>"Medium"</formula>
    </cfRule>
  </conditionalFormatting>
  <conditionalFormatting sqref="Y4">
    <cfRule type="cellIs" dxfId="1248" priority="1138" stopIfTrue="1" operator="equal">
      <formula>"""Adequate"""</formula>
    </cfRule>
  </conditionalFormatting>
  <conditionalFormatting sqref="Y4">
    <cfRule type="cellIs" dxfId="1247" priority="1135" operator="equal">
      <formula>"Has Room for improvement"</formula>
    </cfRule>
    <cfRule type="cellIs" dxfId="1246" priority="1136" stopIfTrue="1" operator="equal">
      <formula>"Inadequate"</formula>
    </cfRule>
    <cfRule type="cellIs" dxfId="1245" priority="1137" stopIfTrue="1" operator="equal">
      <formula>"Adequate"</formula>
    </cfRule>
  </conditionalFormatting>
  <conditionalFormatting sqref="J184:K222 F184:F222 J123:J183">
    <cfRule type="cellIs" dxfId="1244" priority="1130" stopIfTrue="1" operator="equal">
      <formula>"Low"</formula>
    </cfRule>
    <cfRule type="cellIs" dxfId="1243" priority="1132" stopIfTrue="1" operator="equal">
      <formula>"High"</formula>
    </cfRule>
    <cfRule type="cellIs" dxfId="1242" priority="1133" stopIfTrue="1" operator="equal">
      <formula>"Extreme"</formula>
    </cfRule>
  </conditionalFormatting>
  <conditionalFormatting sqref="J184:K222 J123:J183">
    <cfRule type="cellIs" dxfId="1241" priority="1131" stopIfTrue="1" operator="equal">
      <formula>"Medium"</formula>
    </cfRule>
  </conditionalFormatting>
  <conditionalFormatting sqref="J123:J222">
    <cfRule type="cellIs" dxfId="1240" priority="1134" stopIfTrue="1" operator="equal">
      <formula>"""Adequate"""</formula>
    </cfRule>
  </conditionalFormatting>
  <conditionalFormatting sqref="J184:K222 J123:J183">
    <cfRule type="cellIs" dxfId="1239" priority="1127" operator="equal">
      <formula>"Has Room for improvement"</formula>
    </cfRule>
    <cfRule type="cellIs" dxfId="1238" priority="1128" stopIfTrue="1" operator="equal">
      <formula>"Inadequate"</formula>
    </cfRule>
    <cfRule type="cellIs" dxfId="1237" priority="1129" stopIfTrue="1" operator="equal">
      <formula>"Adequate"</formula>
    </cfRule>
  </conditionalFormatting>
  <conditionalFormatting sqref="J184:K222 F184:F222 J123:J183">
    <cfRule type="cellIs" dxfId="1236" priority="1124" stopIfTrue="1" operator="equal">
      <formula>"Low"</formula>
    </cfRule>
    <cfRule type="cellIs" dxfId="1235" priority="1125" stopIfTrue="1" operator="equal">
      <formula>"High"</formula>
    </cfRule>
    <cfRule type="cellIs" dxfId="1234" priority="1126" stopIfTrue="1" operator="equal">
      <formula>"Extreme"</formula>
    </cfRule>
  </conditionalFormatting>
  <conditionalFormatting sqref="J184:K222 J123:J183">
    <cfRule type="cellIs" dxfId="1233" priority="1123" stopIfTrue="1" operator="equal">
      <formula>"Medium"</formula>
    </cfRule>
  </conditionalFormatting>
  <conditionalFormatting sqref="J123:J222">
    <cfRule type="cellIs" dxfId="1232" priority="1122" stopIfTrue="1" operator="equal">
      <formula>"""Adequate"""</formula>
    </cfRule>
  </conditionalFormatting>
  <conditionalFormatting sqref="J184:K222 J123:J183">
    <cfRule type="cellIs" dxfId="1231" priority="1119" operator="equal">
      <formula>"Has Room for improvement"</formula>
    </cfRule>
    <cfRule type="cellIs" dxfId="1230" priority="1120" stopIfTrue="1" operator="equal">
      <formula>"Inadequate"</formula>
    </cfRule>
    <cfRule type="cellIs" dxfId="1229" priority="1121" stopIfTrue="1" operator="equal">
      <formula>"Adequate"</formula>
    </cfRule>
  </conditionalFormatting>
  <conditionalFormatting sqref="J184:K222 F184:F222 J123:J183">
    <cfRule type="cellIs" dxfId="1228" priority="1116" stopIfTrue="1" operator="equal">
      <formula>"Low"</formula>
    </cfRule>
    <cfRule type="cellIs" dxfId="1227" priority="1117" stopIfTrue="1" operator="equal">
      <formula>"High"</formula>
    </cfRule>
    <cfRule type="cellIs" dxfId="1226" priority="1118" stopIfTrue="1" operator="equal">
      <formula>"Extreme"</formula>
    </cfRule>
  </conditionalFormatting>
  <conditionalFormatting sqref="J184:K222 J123:J183">
    <cfRule type="cellIs" dxfId="1225" priority="1115" stopIfTrue="1" operator="equal">
      <formula>"Medium"</formula>
    </cfRule>
  </conditionalFormatting>
  <conditionalFormatting sqref="J123:J222">
    <cfRule type="cellIs" dxfId="1224" priority="1114" stopIfTrue="1" operator="equal">
      <formula>"""Adequate"""</formula>
    </cfRule>
  </conditionalFormatting>
  <conditionalFormatting sqref="J184:K222 J123:J183">
    <cfRule type="cellIs" dxfId="1223" priority="1111" operator="equal">
      <formula>"Has Room for improvement"</formula>
    </cfRule>
    <cfRule type="cellIs" dxfId="1222" priority="1112" stopIfTrue="1" operator="equal">
      <formula>"Inadequate"</formula>
    </cfRule>
    <cfRule type="cellIs" dxfId="1221" priority="1113" stopIfTrue="1" operator="equal">
      <formula>"Adequate"</formula>
    </cfRule>
  </conditionalFormatting>
  <conditionalFormatting sqref="J184:K222 F184:F222 J123:J183">
    <cfRule type="cellIs" dxfId="1220" priority="1108" stopIfTrue="1" operator="equal">
      <formula>"Low"</formula>
    </cfRule>
    <cfRule type="cellIs" dxfId="1219" priority="1109" stopIfTrue="1" operator="equal">
      <formula>"High"</formula>
    </cfRule>
    <cfRule type="cellIs" dxfId="1218" priority="1110" stopIfTrue="1" operator="equal">
      <formula>"Extreme"</formula>
    </cfRule>
  </conditionalFormatting>
  <conditionalFormatting sqref="J184:K222 J123:J183">
    <cfRule type="cellIs" dxfId="1217" priority="1107" stopIfTrue="1" operator="equal">
      <formula>"Medium"</formula>
    </cfRule>
  </conditionalFormatting>
  <conditionalFormatting sqref="J123:J222">
    <cfRule type="cellIs" dxfId="1216" priority="1106" stopIfTrue="1" operator="equal">
      <formula>"""Adequate"""</formula>
    </cfRule>
  </conditionalFormatting>
  <conditionalFormatting sqref="J184:K222 J123:J183">
    <cfRule type="cellIs" dxfId="1215" priority="1103" operator="equal">
      <formula>"Has Room for improvement"</formula>
    </cfRule>
    <cfRule type="cellIs" dxfId="1214" priority="1104" stopIfTrue="1" operator="equal">
      <formula>"Inadequate"</formula>
    </cfRule>
    <cfRule type="cellIs" dxfId="1213" priority="1105" stopIfTrue="1" operator="equal">
      <formula>"Adequate"</formula>
    </cfRule>
  </conditionalFormatting>
  <conditionalFormatting sqref="J184:K222 F184:F222 J123:J183">
    <cfRule type="cellIs" dxfId="1212" priority="1100" stopIfTrue="1" operator="equal">
      <formula>"Low"</formula>
    </cfRule>
    <cfRule type="cellIs" dxfId="1211" priority="1101" stopIfTrue="1" operator="equal">
      <formula>"High"</formula>
    </cfRule>
    <cfRule type="cellIs" dxfId="1210" priority="1102" stopIfTrue="1" operator="equal">
      <formula>"Extreme"</formula>
    </cfRule>
  </conditionalFormatting>
  <conditionalFormatting sqref="J184:K222 J123:J183">
    <cfRule type="cellIs" dxfId="1209" priority="1099" stopIfTrue="1" operator="equal">
      <formula>"Medium"</formula>
    </cfRule>
  </conditionalFormatting>
  <conditionalFormatting sqref="J123:J222">
    <cfRule type="cellIs" dxfId="1208" priority="1098" stopIfTrue="1" operator="equal">
      <formula>"""Adequate"""</formula>
    </cfRule>
  </conditionalFormatting>
  <conditionalFormatting sqref="J184:K222 J123:J183">
    <cfRule type="cellIs" dxfId="1207" priority="1095" operator="equal">
      <formula>"Has Room for improvement"</formula>
    </cfRule>
    <cfRule type="cellIs" dxfId="1206" priority="1096" stopIfTrue="1" operator="equal">
      <formula>"Inadequate"</formula>
    </cfRule>
    <cfRule type="cellIs" dxfId="1205" priority="1097" stopIfTrue="1" operator="equal">
      <formula>"Adequate"</formula>
    </cfRule>
  </conditionalFormatting>
  <conditionalFormatting sqref="J184:K222 F184:F222 J123:J183">
    <cfRule type="cellIs" dxfId="1204" priority="1092" stopIfTrue="1" operator="equal">
      <formula>"Low"</formula>
    </cfRule>
    <cfRule type="cellIs" dxfId="1203" priority="1093" stopIfTrue="1" operator="equal">
      <formula>"High"</formula>
    </cfRule>
    <cfRule type="cellIs" dxfId="1202" priority="1094" stopIfTrue="1" operator="equal">
      <formula>"Extreme"</formula>
    </cfRule>
  </conditionalFormatting>
  <conditionalFormatting sqref="J184:K222 J123:J183">
    <cfRule type="cellIs" dxfId="1201" priority="1091" stopIfTrue="1" operator="equal">
      <formula>"Medium"</formula>
    </cfRule>
  </conditionalFormatting>
  <conditionalFormatting sqref="J123:J222">
    <cfRule type="cellIs" dxfId="1200" priority="1090" stopIfTrue="1" operator="equal">
      <formula>"""Adequate"""</formula>
    </cfRule>
  </conditionalFormatting>
  <conditionalFormatting sqref="J184:K222 J123:J183">
    <cfRule type="cellIs" dxfId="1199" priority="1087" operator="equal">
      <formula>"Has Room for improvement"</formula>
    </cfRule>
    <cfRule type="cellIs" dxfId="1198" priority="1088" stopIfTrue="1" operator="equal">
      <formula>"Inadequate"</formula>
    </cfRule>
    <cfRule type="cellIs" dxfId="1197" priority="1089" stopIfTrue="1" operator="equal">
      <formula>"Adequate"</formula>
    </cfRule>
  </conditionalFormatting>
  <conditionalFormatting sqref="J184:K222 F184:F222 J123:J183">
    <cfRule type="cellIs" dxfId="1196" priority="1084" stopIfTrue="1" operator="equal">
      <formula>"Low"</formula>
    </cfRule>
    <cfRule type="cellIs" dxfId="1195" priority="1085" stopIfTrue="1" operator="equal">
      <formula>"High"</formula>
    </cfRule>
    <cfRule type="cellIs" dxfId="1194" priority="1086" stopIfTrue="1" operator="equal">
      <formula>"Extreme"</formula>
    </cfRule>
  </conditionalFormatting>
  <conditionalFormatting sqref="J184:K222 J123:J183">
    <cfRule type="cellIs" dxfId="1193" priority="1083" stopIfTrue="1" operator="equal">
      <formula>"Medium"</formula>
    </cfRule>
  </conditionalFormatting>
  <conditionalFormatting sqref="J123:J222">
    <cfRule type="cellIs" dxfId="1192" priority="1082" stopIfTrue="1" operator="equal">
      <formula>"""Adequate"""</formula>
    </cfRule>
  </conditionalFormatting>
  <conditionalFormatting sqref="J184:K222 J123:J183">
    <cfRule type="cellIs" dxfId="1191" priority="1079" operator="equal">
      <formula>"Has Room for improvement"</formula>
    </cfRule>
    <cfRule type="cellIs" dxfId="1190" priority="1080" stopIfTrue="1" operator="equal">
      <formula>"Inadequate"</formula>
    </cfRule>
    <cfRule type="cellIs" dxfId="1189" priority="1081" stopIfTrue="1" operator="equal">
      <formula>"Adequate"</formula>
    </cfRule>
  </conditionalFormatting>
  <conditionalFormatting sqref="J184:K222 F184:F222 J123:J183">
    <cfRule type="cellIs" dxfId="1188" priority="1076" stopIfTrue="1" operator="equal">
      <formula>"Low"</formula>
    </cfRule>
    <cfRule type="cellIs" dxfId="1187" priority="1077" stopIfTrue="1" operator="equal">
      <formula>"High"</formula>
    </cfRule>
    <cfRule type="cellIs" dxfId="1186" priority="1078" stopIfTrue="1" operator="equal">
      <formula>"Extreme"</formula>
    </cfRule>
  </conditionalFormatting>
  <conditionalFormatting sqref="J184:K222 J123:J183">
    <cfRule type="cellIs" dxfId="1185" priority="1075" stopIfTrue="1" operator="equal">
      <formula>"Medium"</formula>
    </cfRule>
  </conditionalFormatting>
  <conditionalFormatting sqref="J123:J222">
    <cfRule type="cellIs" dxfId="1184" priority="1074" stopIfTrue="1" operator="equal">
      <formula>"""Adequate"""</formula>
    </cfRule>
  </conditionalFormatting>
  <conditionalFormatting sqref="J184:K222 J123:J183">
    <cfRule type="cellIs" dxfId="1183" priority="1071" operator="equal">
      <formula>"Has Room for improvement"</formula>
    </cfRule>
    <cfRule type="cellIs" dxfId="1182" priority="1072" stopIfTrue="1" operator="equal">
      <formula>"Inadequate"</formula>
    </cfRule>
    <cfRule type="cellIs" dxfId="1181" priority="1073" stopIfTrue="1" operator="equal">
      <formula>"Adequate"</formula>
    </cfRule>
  </conditionalFormatting>
  <conditionalFormatting sqref="F182:F183">
    <cfRule type="cellIs" dxfId="1180" priority="1040" stopIfTrue="1" operator="equal">
      <formula>"Low"</formula>
    </cfRule>
    <cfRule type="cellIs" dxfId="1179" priority="1041" stopIfTrue="1" operator="equal">
      <formula>"High"</formula>
    </cfRule>
    <cfRule type="cellIs" dxfId="1178" priority="1042" stopIfTrue="1" operator="equal">
      <formula>"Extreme"</formula>
    </cfRule>
  </conditionalFormatting>
  <conditionalFormatting sqref="F123:F157">
    <cfRule type="cellIs" dxfId="1177" priority="1062" stopIfTrue="1" operator="equal">
      <formula>"Low"</formula>
    </cfRule>
    <cfRule type="cellIs" dxfId="1176" priority="1063" stopIfTrue="1" operator="equal">
      <formula>"High"</formula>
    </cfRule>
    <cfRule type="cellIs" dxfId="1175" priority="1064" stopIfTrue="1" operator="equal">
      <formula>"Extreme"</formula>
    </cfRule>
  </conditionalFormatting>
  <conditionalFormatting sqref="K123:K183">
    <cfRule type="cellIs" dxfId="1174" priority="1058" stopIfTrue="1" operator="equal">
      <formula>"Low"</formula>
    </cfRule>
    <cfRule type="cellIs" dxfId="1173" priority="1060" stopIfTrue="1" operator="equal">
      <formula>"High"</formula>
    </cfRule>
    <cfRule type="cellIs" dxfId="1172" priority="1061" stopIfTrue="1" operator="equal">
      <formula>"Extreme"</formula>
    </cfRule>
  </conditionalFormatting>
  <conditionalFormatting sqref="K123:K183">
    <cfRule type="cellIs" dxfId="1171" priority="1059" stopIfTrue="1" operator="equal">
      <formula>"Medium"</formula>
    </cfRule>
  </conditionalFormatting>
  <conditionalFormatting sqref="K123:K183">
    <cfRule type="cellIs" dxfId="1170" priority="1055" operator="equal">
      <formula>"Has Room for improvement"</formula>
    </cfRule>
    <cfRule type="cellIs" dxfId="1169" priority="1056" stopIfTrue="1" operator="equal">
      <formula>"Inadequate"</formula>
    </cfRule>
    <cfRule type="cellIs" dxfId="1168" priority="1057" stopIfTrue="1" operator="equal">
      <formula>"Adequate"</formula>
    </cfRule>
  </conditionalFormatting>
  <conditionalFormatting sqref="F158">
    <cfRule type="cellIs" dxfId="1167" priority="1052" stopIfTrue="1" operator="equal">
      <formula>"Low"</formula>
    </cfRule>
    <cfRule type="cellIs" dxfId="1166" priority="1053" stopIfTrue="1" operator="equal">
      <formula>"High"</formula>
    </cfRule>
    <cfRule type="cellIs" dxfId="1165" priority="1054" stopIfTrue="1" operator="equal">
      <formula>"Extreme"</formula>
    </cfRule>
  </conditionalFormatting>
  <conditionalFormatting sqref="F162">
    <cfRule type="cellIs" dxfId="1164" priority="1049" stopIfTrue="1" operator="equal">
      <formula>"Low"</formula>
    </cfRule>
    <cfRule type="cellIs" dxfId="1163" priority="1050" stopIfTrue="1" operator="equal">
      <formula>"High"</formula>
    </cfRule>
    <cfRule type="cellIs" dxfId="1162" priority="1051" stopIfTrue="1" operator="equal">
      <formula>"Extreme"</formula>
    </cfRule>
  </conditionalFormatting>
  <conditionalFormatting sqref="F164">
    <cfRule type="cellIs" dxfId="1161" priority="1046" stopIfTrue="1" operator="equal">
      <formula>"Low"</formula>
    </cfRule>
    <cfRule type="cellIs" dxfId="1160" priority="1047" stopIfTrue="1" operator="equal">
      <formula>"High"</formula>
    </cfRule>
    <cfRule type="cellIs" dxfId="1159" priority="1048" stopIfTrue="1" operator="equal">
      <formula>"Extreme"</formula>
    </cfRule>
  </conditionalFormatting>
  <conditionalFormatting sqref="F166:F181">
    <cfRule type="cellIs" dxfId="1158" priority="1043" stopIfTrue="1" operator="equal">
      <formula>"Low"</formula>
    </cfRule>
    <cfRule type="cellIs" dxfId="1157" priority="1044" stopIfTrue="1" operator="equal">
      <formula>"High"</formula>
    </cfRule>
    <cfRule type="cellIs" dxfId="1156" priority="1045" stopIfTrue="1" operator="equal">
      <formula>"Extreme"</formula>
    </cfRule>
  </conditionalFormatting>
  <conditionalFormatting sqref="J304:K342 F304:F342 J243:J303">
    <cfRule type="cellIs" dxfId="1155" priority="1035" stopIfTrue="1" operator="equal">
      <formula>"Low"</formula>
    </cfRule>
    <cfRule type="cellIs" dxfId="1154" priority="1037" stopIfTrue="1" operator="equal">
      <formula>"High"</formula>
    </cfRule>
    <cfRule type="cellIs" dxfId="1153" priority="1038" stopIfTrue="1" operator="equal">
      <formula>"Extreme"</formula>
    </cfRule>
  </conditionalFormatting>
  <conditionalFormatting sqref="J304:K342 J243:J303">
    <cfRule type="cellIs" dxfId="1152" priority="1036" stopIfTrue="1" operator="equal">
      <formula>"Medium"</formula>
    </cfRule>
  </conditionalFormatting>
  <conditionalFormatting sqref="J243:J342">
    <cfRule type="cellIs" dxfId="1151" priority="1039" stopIfTrue="1" operator="equal">
      <formula>"""Adequate"""</formula>
    </cfRule>
  </conditionalFormatting>
  <conditionalFormatting sqref="J304:K342 J243:J303">
    <cfRule type="cellIs" dxfId="1150" priority="1032" operator="equal">
      <formula>"Has Room for improvement"</formula>
    </cfRule>
    <cfRule type="cellIs" dxfId="1149" priority="1033" stopIfTrue="1" operator="equal">
      <formula>"Inadequate"</formula>
    </cfRule>
    <cfRule type="cellIs" dxfId="1148" priority="1034" stopIfTrue="1" operator="equal">
      <formula>"Adequate"</formula>
    </cfRule>
  </conditionalFormatting>
  <conditionalFormatting sqref="J304:K342 F304:F342 J243:J303">
    <cfRule type="cellIs" dxfId="1147" priority="1029" stopIfTrue="1" operator="equal">
      <formula>"Low"</formula>
    </cfRule>
    <cfRule type="cellIs" dxfId="1146" priority="1030" stopIfTrue="1" operator="equal">
      <formula>"High"</formula>
    </cfRule>
    <cfRule type="cellIs" dxfId="1145" priority="1031" stopIfTrue="1" operator="equal">
      <formula>"Extreme"</formula>
    </cfRule>
  </conditionalFormatting>
  <conditionalFormatting sqref="J304:K342 J243:J303">
    <cfRule type="cellIs" dxfId="1144" priority="1028" stopIfTrue="1" operator="equal">
      <formula>"Medium"</formula>
    </cfRule>
  </conditionalFormatting>
  <conditionalFormatting sqref="J243:J342">
    <cfRule type="cellIs" dxfId="1143" priority="1027" stopIfTrue="1" operator="equal">
      <formula>"""Adequate"""</formula>
    </cfRule>
  </conditionalFormatting>
  <conditionalFormatting sqref="J304:K342 J243:J303">
    <cfRule type="cellIs" dxfId="1142" priority="1024" operator="equal">
      <formula>"Has Room for improvement"</formula>
    </cfRule>
    <cfRule type="cellIs" dxfId="1141" priority="1025" stopIfTrue="1" operator="equal">
      <formula>"Inadequate"</formula>
    </cfRule>
    <cfRule type="cellIs" dxfId="1140" priority="1026" stopIfTrue="1" operator="equal">
      <formula>"Adequate"</formula>
    </cfRule>
  </conditionalFormatting>
  <conditionalFormatting sqref="J304:K342 F304:F342 J243:J303">
    <cfRule type="cellIs" dxfId="1139" priority="1021" stopIfTrue="1" operator="equal">
      <formula>"Low"</formula>
    </cfRule>
    <cfRule type="cellIs" dxfId="1138" priority="1022" stopIfTrue="1" operator="equal">
      <formula>"High"</formula>
    </cfRule>
    <cfRule type="cellIs" dxfId="1137" priority="1023" stopIfTrue="1" operator="equal">
      <formula>"Extreme"</formula>
    </cfRule>
  </conditionalFormatting>
  <conditionalFormatting sqref="J304:K342 J243:J303">
    <cfRule type="cellIs" dxfId="1136" priority="1020" stopIfTrue="1" operator="equal">
      <formula>"Medium"</formula>
    </cfRule>
  </conditionalFormatting>
  <conditionalFormatting sqref="J243:J342">
    <cfRule type="cellIs" dxfId="1135" priority="1019" stopIfTrue="1" operator="equal">
      <formula>"""Adequate"""</formula>
    </cfRule>
  </conditionalFormatting>
  <conditionalFormatting sqref="J304:K342 J243:J303">
    <cfRule type="cellIs" dxfId="1134" priority="1016" operator="equal">
      <formula>"Has Room for improvement"</formula>
    </cfRule>
    <cfRule type="cellIs" dxfId="1133" priority="1017" stopIfTrue="1" operator="equal">
      <formula>"Inadequate"</formula>
    </cfRule>
    <cfRule type="cellIs" dxfId="1132" priority="1018" stopIfTrue="1" operator="equal">
      <formula>"Adequate"</formula>
    </cfRule>
  </conditionalFormatting>
  <conditionalFormatting sqref="J304:K342 F304:F342 J243:J303">
    <cfRule type="cellIs" dxfId="1131" priority="1013" stopIfTrue="1" operator="equal">
      <formula>"Low"</formula>
    </cfRule>
    <cfRule type="cellIs" dxfId="1130" priority="1014" stopIfTrue="1" operator="equal">
      <formula>"High"</formula>
    </cfRule>
    <cfRule type="cellIs" dxfId="1129" priority="1015" stopIfTrue="1" operator="equal">
      <formula>"Extreme"</formula>
    </cfRule>
  </conditionalFormatting>
  <conditionalFormatting sqref="J304:K342 J243:J303">
    <cfRule type="cellIs" dxfId="1128" priority="1012" stopIfTrue="1" operator="equal">
      <formula>"Medium"</formula>
    </cfRule>
  </conditionalFormatting>
  <conditionalFormatting sqref="J243:J342">
    <cfRule type="cellIs" dxfId="1127" priority="1011" stopIfTrue="1" operator="equal">
      <formula>"""Adequate"""</formula>
    </cfRule>
  </conditionalFormatting>
  <conditionalFormatting sqref="J304:K342 J243:J303">
    <cfRule type="cellIs" dxfId="1126" priority="1008" operator="equal">
      <formula>"Has Room for improvement"</formula>
    </cfRule>
    <cfRule type="cellIs" dxfId="1125" priority="1009" stopIfTrue="1" operator="equal">
      <formula>"Inadequate"</formula>
    </cfRule>
    <cfRule type="cellIs" dxfId="1124" priority="1010" stopIfTrue="1" operator="equal">
      <formula>"Adequate"</formula>
    </cfRule>
  </conditionalFormatting>
  <conditionalFormatting sqref="J304:K342 F304:F342 J243:J303">
    <cfRule type="cellIs" dxfId="1123" priority="1005" stopIfTrue="1" operator="equal">
      <formula>"Low"</formula>
    </cfRule>
    <cfRule type="cellIs" dxfId="1122" priority="1006" stopIfTrue="1" operator="equal">
      <formula>"High"</formula>
    </cfRule>
    <cfRule type="cellIs" dxfId="1121" priority="1007" stopIfTrue="1" operator="equal">
      <formula>"Extreme"</formula>
    </cfRule>
  </conditionalFormatting>
  <conditionalFormatting sqref="J304:K342 J243:J303">
    <cfRule type="cellIs" dxfId="1120" priority="1004" stopIfTrue="1" operator="equal">
      <formula>"Medium"</formula>
    </cfRule>
  </conditionalFormatting>
  <conditionalFormatting sqref="J243:J342">
    <cfRule type="cellIs" dxfId="1119" priority="1003" stopIfTrue="1" operator="equal">
      <formula>"""Adequate"""</formula>
    </cfRule>
  </conditionalFormatting>
  <conditionalFormatting sqref="J304:K342 J243:J303">
    <cfRule type="cellIs" dxfId="1118" priority="1000" operator="equal">
      <formula>"Has Room for improvement"</formula>
    </cfRule>
    <cfRule type="cellIs" dxfId="1117" priority="1001" stopIfTrue="1" operator="equal">
      <formula>"Inadequate"</formula>
    </cfRule>
    <cfRule type="cellIs" dxfId="1116" priority="1002" stopIfTrue="1" operator="equal">
      <formula>"Adequate"</formula>
    </cfRule>
  </conditionalFormatting>
  <conditionalFormatting sqref="J304:K342 F304:F342 J243:J303">
    <cfRule type="cellIs" dxfId="1115" priority="997" stopIfTrue="1" operator="equal">
      <formula>"Low"</formula>
    </cfRule>
    <cfRule type="cellIs" dxfId="1114" priority="998" stopIfTrue="1" operator="equal">
      <formula>"High"</formula>
    </cfRule>
    <cfRule type="cellIs" dxfId="1113" priority="999" stopIfTrue="1" operator="equal">
      <formula>"Extreme"</formula>
    </cfRule>
  </conditionalFormatting>
  <conditionalFormatting sqref="J304:K342 J243:J303">
    <cfRule type="cellIs" dxfId="1112" priority="996" stopIfTrue="1" operator="equal">
      <formula>"Medium"</formula>
    </cfRule>
  </conditionalFormatting>
  <conditionalFormatting sqref="J243:J342">
    <cfRule type="cellIs" dxfId="1111" priority="995" stopIfTrue="1" operator="equal">
      <formula>"""Adequate"""</formula>
    </cfRule>
  </conditionalFormatting>
  <conditionalFormatting sqref="J304:K342 J243:J303">
    <cfRule type="cellIs" dxfId="1110" priority="992" operator="equal">
      <formula>"Has Room for improvement"</formula>
    </cfRule>
    <cfRule type="cellIs" dxfId="1109" priority="993" stopIfTrue="1" operator="equal">
      <formula>"Inadequate"</formula>
    </cfRule>
    <cfRule type="cellIs" dxfId="1108" priority="994" stopIfTrue="1" operator="equal">
      <formula>"Adequate"</formula>
    </cfRule>
  </conditionalFormatting>
  <conditionalFormatting sqref="J304:K342 F304:F342 J243:J303">
    <cfRule type="cellIs" dxfId="1107" priority="989" stopIfTrue="1" operator="equal">
      <formula>"Low"</formula>
    </cfRule>
    <cfRule type="cellIs" dxfId="1106" priority="990" stopIfTrue="1" operator="equal">
      <formula>"High"</formula>
    </cfRule>
    <cfRule type="cellIs" dxfId="1105" priority="991" stopIfTrue="1" operator="equal">
      <formula>"Extreme"</formula>
    </cfRule>
  </conditionalFormatting>
  <conditionalFormatting sqref="J304:K342 J243:J303">
    <cfRule type="cellIs" dxfId="1104" priority="988" stopIfTrue="1" operator="equal">
      <formula>"Medium"</formula>
    </cfRule>
  </conditionalFormatting>
  <conditionalFormatting sqref="J243:J342">
    <cfRule type="cellIs" dxfId="1103" priority="987" stopIfTrue="1" operator="equal">
      <formula>"""Adequate"""</formula>
    </cfRule>
  </conditionalFormatting>
  <conditionalFormatting sqref="J304:K342 J243:J303">
    <cfRule type="cellIs" dxfId="1102" priority="984" operator="equal">
      <formula>"Has Room for improvement"</formula>
    </cfRule>
    <cfRule type="cellIs" dxfId="1101" priority="985" stopIfTrue="1" operator="equal">
      <formula>"Inadequate"</formula>
    </cfRule>
    <cfRule type="cellIs" dxfId="1100" priority="986" stopIfTrue="1" operator="equal">
      <formula>"Adequate"</formula>
    </cfRule>
  </conditionalFormatting>
  <conditionalFormatting sqref="J304:K342 F304:F342 J243:J303">
    <cfRule type="cellIs" dxfId="1099" priority="981" stopIfTrue="1" operator="equal">
      <formula>"Low"</formula>
    </cfRule>
    <cfRule type="cellIs" dxfId="1098" priority="982" stopIfTrue="1" operator="equal">
      <formula>"High"</formula>
    </cfRule>
    <cfRule type="cellIs" dxfId="1097" priority="983" stopIfTrue="1" operator="equal">
      <formula>"Extreme"</formula>
    </cfRule>
  </conditionalFormatting>
  <conditionalFormatting sqref="J304:K342 J243:J303">
    <cfRule type="cellIs" dxfId="1096" priority="980" stopIfTrue="1" operator="equal">
      <formula>"Medium"</formula>
    </cfRule>
  </conditionalFormatting>
  <conditionalFormatting sqref="J243:J342">
    <cfRule type="cellIs" dxfId="1095" priority="979" stopIfTrue="1" operator="equal">
      <formula>"""Adequate"""</formula>
    </cfRule>
  </conditionalFormatting>
  <conditionalFormatting sqref="J304:K342 J243:J303">
    <cfRule type="cellIs" dxfId="1094" priority="976" operator="equal">
      <formula>"Has Room for improvement"</formula>
    </cfRule>
    <cfRule type="cellIs" dxfId="1093" priority="977" stopIfTrue="1" operator="equal">
      <formula>"Inadequate"</formula>
    </cfRule>
    <cfRule type="cellIs" dxfId="1092" priority="978" stopIfTrue="1" operator="equal">
      <formula>"Adequate"</formula>
    </cfRule>
  </conditionalFormatting>
  <conditionalFormatting sqref="F302:F303">
    <cfRule type="cellIs" dxfId="1091" priority="945" stopIfTrue="1" operator="equal">
      <formula>"Low"</formula>
    </cfRule>
    <cfRule type="cellIs" dxfId="1090" priority="946" stopIfTrue="1" operator="equal">
      <formula>"High"</formula>
    </cfRule>
    <cfRule type="cellIs" dxfId="1089" priority="947" stopIfTrue="1" operator="equal">
      <formula>"Extreme"</formula>
    </cfRule>
  </conditionalFormatting>
  <conditionalFormatting sqref="F243:F277">
    <cfRule type="cellIs" dxfId="1088" priority="967" stopIfTrue="1" operator="equal">
      <formula>"Low"</formula>
    </cfRule>
    <cfRule type="cellIs" dxfId="1087" priority="968" stopIfTrue="1" operator="equal">
      <formula>"High"</formula>
    </cfRule>
    <cfRule type="cellIs" dxfId="1086" priority="969" stopIfTrue="1" operator="equal">
      <formula>"Extreme"</formula>
    </cfRule>
  </conditionalFormatting>
  <conditionalFormatting sqref="K243:K303">
    <cfRule type="cellIs" dxfId="1085" priority="963" stopIfTrue="1" operator="equal">
      <formula>"Low"</formula>
    </cfRule>
    <cfRule type="cellIs" dxfId="1084" priority="965" stopIfTrue="1" operator="equal">
      <formula>"High"</formula>
    </cfRule>
    <cfRule type="cellIs" dxfId="1083" priority="966" stopIfTrue="1" operator="equal">
      <formula>"Extreme"</formula>
    </cfRule>
  </conditionalFormatting>
  <conditionalFormatting sqref="K243:K303">
    <cfRule type="cellIs" dxfId="1082" priority="964" stopIfTrue="1" operator="equal">
      <formula>"Medium"</formula>
    </cfRule>
  </conditionalFormatting>
  <conditionalFormatting sqref="K243:K303">
    <cfRule type="cellIs" dxfId="1081" priority="960" operator="equal">
      <formula>"Has Room for improvement"</formula>
    </cfRule>
    <cfRule type="cellIs" dxfId="1080" priority="961" stopIfTrue="1" operator="equal">
      <formula>"Inadequate"</formula>
    </cfRule>
    <cfRule type="cellIs" dxfId="1079" priority="962" stopIfTrue="1" operator="equal">
      <formula>"Adequate"</formula>
    </cfRule>
  </conditionalFormatting>
  <conditionalFormatting sqref="F278">
    <cfRule type="cellIs" dxfId="1078" priority="957" stopIfTrue="1" operator="equal">
      <formula>"Low"</formula>
    </cfRule>
    <cfRule type="cellIs" dxfId="1077" priority="958" stopIfTrue="1" operator="equal">
      <formula>"High"</formula>
    </cfRule>
    <cfRule type="cellIs" dxfId="1076" priority="959" stopIfTrue="1" operator="equal">
      <formula>"Extreme"</formula>
    </cfRule>
  </conditionalFormatting>
  <conditionalFormatting sqref="F282">
    <cfRule type="cellIs" dxfId="1075" priority="954" stopIfTrue="1" operator="equal">
      <formula>"Low"</formula>
    </cfRule>
    <cfRule type="cellIs" dxfId="1074" priority="955" stopIfTrue="1" operator="equal">
      <formula>"High"</formula>
    </cfRule>
    <cfRule type="cellIs" dxfId="1073" priority="956" stopIfTrue="1" operator="equal">
      <formula>"Extreme"</formula>
    </cfRule>
  </conditionalFormatting>
  <conditionalFormatting sqref="F284">
    <cfRule type="cellIs" dxfId="1072" priority="951" stopIfTrue="1" operator="equal">
      <formula>"Low"</formula>
    </cfRule>
    <cfRule type="cellIs" dxfId="1071" priority="952" stopIfTrue="1" operator="equal">
      <formula>"High"</formula>
    </cfRule>
    <cfRule type="cellIs" dxfId="1070" priority="953" stopIfTrue="1" operator="equal">
      <formula>"Extreme"</formula>
    </cfRule>
  </conditionalFormatting>
  <conditionalFormatting sqref="F286:F301">
    <cfRule type="cellIs" dxfId="1069" priority="948" stopIfTrue="1" operator="equal">
      <formula>"Low"</formula>
    </cfRule>
    <cfRule type="cellIs" dxfId="1068" priority="949" stopIfTrue="1" operator="equal">
      <formula>"High"</formula>
    </cfRule>
    <cfRule type="cellIs" dxfId="1067" priority="950" stopIfTrue="1" operator="equal">
      <formula>"Extreme"</formula>
    </cfRule>
  </conditionalFormatting>
  <conditionalFormatting sqref="J424:K462 F424:F462 J363:J423">
    <cfRule type="cellIs" dxfId="1066" priority="940" stopIfTrue="1" operator="equal">
      <formula>"Low"</formula>
    </cfRule>
    <cfRule type="cellIs" dxfId="1065" priority="942" stopIfTrue="1" operator="equal">
      <formula>"High"</formula>
    </cfRule>
    <cfRule type="cellIs" dxfId="1064" priority="943" stopIfTrue="1" operator="equal">
      <formula>"Extreme"</formula>
    </cfRule>
  </conditionalFormatting>
  <conditionalFormatting sqref="J424:K462 J363:J423">
    <cfRule type="cellIs" dxfId="1063" priority="941" stopIfTrue="1" operator="equal">
      <formula>"Medium"</formula>
    </cfRule>
  </conditionalFormatting>
  <conditionalFormatting sqref="J363:J462">
    <cfRule type="cellIs" dxfId="1062" priority="944" stopIfTrue="1" operator="equal">
      <formula>"""Adequate"""</formula>
    </cfRule>
  </conditionalFormatting>
  <conditionalFormatting sqref="J424:K462 J363:J423">
    <cfRule type="cellIs" dxfId="1061" priority="937" operator="equal">
      <formula>"Has Room for improvement"</formula>
    </cfRule>
    <cfRule type="cellIs" dxfId="1060" priority="938" stopIfTrue="1" operator="equal">
      <formula>"Inadequate"</formula>
    </cfRule>
    <cfRule type="cellIs" dxfId="1059" priority="939" stopIfTrue="1" operator="equal">
      <formula>"Adequate"</formula>
    </cfRule>
  </conditionalFormatting>
  <conditionalFormatting sqref="J424:K462 F424:F462 J363:J423">
    <cfRule type="cellIs" dxfId="1058" priority="934" stopIfTrue="1" operator="equal">
      <formula>"Low"</formula>
    </cfRule>
    <cfRule type="cellIs" dxfId="1057" priority="935" stopIfTrue="1" operator="equal">
      <formula>"High"</formula>
    </cfRule>
    <cfRule type="cellIs" dxfId="1056" priority="936" stopIfTrue="1" operator="equal">
      <formula>"Extreme"</formula>
    </cfRule>
  </conditionalFormatting>
  <conditionalFormatting sqref="J424:K462 J363:J423">
    <cfRule type="cellIs" dxfId="1055" priority="933" stopIfTrue="1" operator="equal">
      <formula>"Medium"</formula>
    </cfRule>
  </conditionalFormatting>
  <conditionalFormatting sqref="J363:J462">
    <cfRule type="cellIs" dxfId="1054" priority="932" stopIfTrue="1" operator="equal">
      <formula>"""Adequate"""</formula>
    </cfRule>
  </conditionalFormatting>
  <conditionalFormatting sqref="J424:K462 J363:J423">
    <cfRule type="cellIs" dxfId="1053" priority="929" operator="equal">
      <formula>"Has Room for improvement"</formula>
    </cfRule>
    <cfRule type="cellIs" dxfId="1052" priority="930" stopIfTrue="1" operator="equal">
      <formula>"Inadequate"</formula>
    </cfRule>
    <cfRule type="cellIs" dxfId="1051" priority="931" stopIfTrue="1" operator="equal">
      <formula>"Adequate"</formula>
    </cfRule>
  </conditionalFormatting>
  <conditionalFormatting sqref="J424:K462 F424:F462 J363:J423">
    <cfRule type="cellIs" dxfId="1050" priority="926" stopIfTrue="1" operator="equal">
      <formula>"Low"</formula>
    </cfRule>
    <cfRule type="cellIs" dxfId="1049" priority="927" stopIfTrue="1" operator="equal">
      <formula>"High"</formula>
    </cfRule>
    <cfRule type="cellIs" dxfId="1048" priority="928" stopIfTrue="1" operator="equal">
      <formula>"Extreme"</formula>
    </cfRule>
  </conditionalFormatting>
  <conditionalFormatting sqref="J424:K462 J363:J423">
    <cfRule type="cellIs" dxfId="1047" priority="925" stopIfTrue="1" operator="equal">
      <formula>"Medium"</formula>
    </cfRule>
  </conditionalFormatting>
  <conditionalFormatting sqref="J363:J462">
    <cfRule type="cellIs" dxfId="1046" priority="924" stopIfTrue="1" operator="equal">
      <formula>"""Adequate"""</formula>
    </cfRule>
  </conditionalFormatting>
  <conditionalFormatting sqref="J424:K462 J363:J423">
    <cfRule type="cellIs" dxfId="1045" priority="921" operator="equal">
      <formula>"Has Room for improvement"</formula>
    </cfRule>
    <cfRule type="cellIs" dxfId="1044" priority="922" stopIfTrue="1" operator="equal">
      <formula>"Inadequate"</formula>
    </cfRule>
    <cfRule type="cellIs" dxfId="1043" priority="923" stopIfTrue="1" operator="equal">
      <formula>"Adequate"</formula>
    </cfRule>
  </conditionalFormatting>
  <conditionalFormatting sqref="J424:K462 F424:F462 J363:J423">
    <cfRule type="cellIs" dxfId="1042" priority="918" stopIfTrue="1" operator="equal">
      <formula>"Low"</formula>
    </cfRule>
    <cfRule type="cellIs" dxfId="1041" priority="919" stopIfTrue="1" operator="equal">
      <formula>"High"</formula>
    </cfRule>
    <cfRule type="cellIs" dxfId="1040" priority="920" stopIfTrue="1" operator="equal">
      <formula>"Extreme"</formula>
    </cfRule>
  </conditionalFormatting>
  <conditionalFormatting sqref="J424:K462 J363:J423">
    <cfRule type="cellIs" dxfId="1039" priority="917" stopIfTrue="1" operator="equal">
      <formula>"Medium"</formula>
    </cfRule>
  </conditionalFormatting>
  <conditionalFormatting sqref="J363:J462">
    <cfRule type="cellIs" dxfId="1038" priority="916" stopIfTrue="1" operator="equal">
      <formula>"""Adequate"""</formula>
    </cfRule>
  </conditionalFormatting>
  <conditionalFormatting sqref="J424:K462 J363:J423">
    <cfRule type="cellIs" dxfId="1037" priority="913" operator="equal">
      <formula>"Has Room for improvement"</formula>
    </cfRule>
    <cfRule type="cellIs" dxfId="1036" priority="914" stopIfTrue="1" operator="equal">
      <formula>"Inadequate"</formula>
    </cfRule>
    <cfRule type="cellIs" dxfId="1035" priority="915" stopIfTrue="1" operator="equal">
      <formula>"Adequate"</formula>
    </cfRule>
  </conditionalFormatting>
  <conditionalFormatting sqref="J424:K462 F424:F462 J363:J423">
    <cfRule type="cellIs" dxfId="1034" priority="910" stopIfTrue="1" operator="equal">
      <formula>"Low"</formula>
    </cfRule>
    <cfRule type="cellIs" dxfId="1033" priority="911" stopIfTrue="1" operator="equal">
      <formula>"High"</formula>
    </cfRule>
    <cfRule type="cellIs" dxfId="1032" priority="912" stopIfTrue="1" operator="equal">
      <formula>"Extreme"</formula>
    </cfRule>
  </conditionalFormatting>
  <conditionalFormatting sqref="J424:K462 J363:J423">
    <cfRule type="cellIs" dxfId="1031" priority="909" stopIfTrue="1" operator="equal">
      <formula>"Medium"</formula>
    </cfRule>
  </conditionalFormatting>
  <conditionalFormatting sqref="J363:J462">
    <cfRule type="cellIs" dxfId="1030" priority="908" stopIfTrue="1" operator="equal">
      <formula>"""Adequate"""</formula>
    </cfRule>
  </conditionalFormatting>
  <conditionalFormatting sqref="J424:K462 J363:J423">
    <cfRule type="cellIs" dxfId="1029" priority="905" operator="equal">
      <formula>"Has Room for improvement"</formula>
    </cfRule>
    <cfRule type="cellIs" dxfId="1028" priority="906" stopIfTrue="1" operator="equal">
      <formula>"Inadequate"</formula>
    </cfRule>
    <cfRule type="cellIs" dxfId="1027" priority="907" stopIfTrue="1" operator="equal">
      <formula>"Adequate"</formula>
    </cfRule>
  </conditionalFormatting>
  <conditionalFormatting sqref="J424:K462 F424:F462 J363:J423">
    <cfRule type="cellIs" dxfId="1026" priority="902" stopIfTrue="1" operator="equal">
      <formula>"Low"</formula>
    </cfRule>
    <cfRule type="cellIs" dxfId="1025" priority="903" stopIfTrue="1" operator="equal">
      <formula>"High"</formula>
    </cfRule>
    <cfRule type="cellIs" dxfId="1024" priority="904" stopIfTrue="1" operator="equal">
      <formula>"Extreme"</formula>
    </cfRule>
  </conditionalFormatting>
  <conditionalFormatting sqref="J424:K462 J363:J423">
    <cfRule type="cellIs" dxfId="1023" priority="901" stopIfTrue="1" operator="equal">
      <formula>"Medium"</formula>
    </cfRule>
  </conditionalFormatting>
  <conditionalFormatting sqref="J363:J462">
    <cfRule type="cellIs" dxfId="1022" priority="900" stopIfTrue="1" operator="equal">
      <formula>"""Adequate"""</formula>
    </cfRule>
  </conditionalFormatting>
  <conditionalFormatting sqref="J424:K462 J363:J423">
    <cfRule type="cellIs" dxfId="1021" priority="897" operator="equal">
      <formula>"Has Room for improvement"</formula>
    </cfRule>
    <cfRule type="cellIs" dxfId="1020" priority="898" stopIfTrue="1" operator="equal">
      <formula>"Inadequate"</formula>
    </cfRule>
    <cfRule type="cellIs" dxfId="1019" priority="899" stopIfTrue="1" operator="equal">
      <formula>"Adequate"</formula>
    </cfRule>
  </conditionalFormatting>
  <conditionalFormatting sqref="J424:K462 F424:F462 J363:J423">
    <cfRule type="cellIs" dxfId="1018" priority="894" stopIfTrue="1" operator="equal">
      <formula>"Low"</formula>
    </cfRule>
    <cfRule type="cellIs" dxfId="1017" priority="895" stopIfTrue="1" operator="equal">
      <formula>"High"</formula>
    </cfRule>
    <cfRule type="cellIs" dxfId="1016" priority="896" stopIfTrue="1" operator="equal">
      <formula>"Extreme"</formula>
    </cfRule>
  </conditionalFormatting>
  <conditionalFormatting sqref="J424:K462 J363:J423">
    <cfRule type="cellIs" dxfId="1015" priority="893" stopIfTrue="1" operator="equal">
      <formula>"Medium"</formula>
    </cfRule>
  </conditionalFormatting>
  <conditionalFormatting sqref="J363:J462">
    <cfRule type="cellIs" dxfId="1014" priority="892" stopIfTrue="1" operator="equal">
      <formula>"""Adequate"""</formula>
    </cfRule>
  </conditionalFormatting>
  <conditionalFormatting sqref="J424:K462 J363:J423">
    <cfRule type="cellIs" dxfId="1013" priority="889" operator="equal">
      <formula>"Has Room for improvement"</formula>
    </cfRule>
    <cfRule type="cellIs" dxfId="1012" priority="890" stopIfTrue="1" operator="equal">
      <formula>"Inadequate"</formula>
    </cfRule>
    <cfRule type="cellIs" dxfId="1011" priority="891" stopIfTrue="1" operator="equal">
      <formula>"Adequate"</formula>
    </cfRule>
  </conditionalFormatting>
  <conditionalFormatting sqref="J424:K462 F424:F462 J363:J423">
    <cfRule type="cellIs" dxfId="1010" priority="886" stopIfTrue="1" operator="equal">
      <formula>"Low"</formula>
    </cfRule>
    <cfRule type="cellIs" dxfId="1009" priority="887" stopIfTrue="1" operator="equal">
      <formula>"High"</formula>
    </cfRule>
    <cfRule type="cellIs" dxfId="1008" priority="888" stopIfTrue="1" operator="equal">
      <formula>"Extreme"</formula>
    </cfRule>
  </conditionalFormatting>
  <conditionalFormatting sqref="J424:K462 J363:J423">
    <cfRule type="cellIs" dxfId="1007" priority="885" stopIfTrue="1" operator="equal">
      <formula>"Medium"</formula>
    </cfRule>
  </conditionalFormatting>
  <conditionalFormatting sqref="J363:J462">
    <cfRule type="cellIs" dxfId="1006" priority="884" stopIfTrue="1" operator="equal">
      <formula>"""Adequate"""</formula>
    </cfRule>
  </conditionalFormatting>
  <conditionalFormatting sqref="J424:K462 J363:J423">
    <cfRule type="cellIs" dxfId="1005" priority="881" operator="equal">
      <formula>"Has Room for improvement"</formula>
    </cfRule>
    <cfRule type="cellIs" dxfId="1004" priority="882" stopIfTrue="1" operator="equal">
      <formula>"Inadequate"</formula>
    </cfRule>
    <cfRule type="cellIs" dxfId="1003" priority="883" stopIfTrue="1" operator="equal">
      <formula>"Adequate"</formula>
    </cfRule>
  </conditionalFormatting>
  <conditionalFormatting sqref="F422:F423">
    <cfRule type="cellIs" dxfId="1002" priority="850" stopIfTrue="1" operator="equal">
      <formula>"Low"</formula>
    </cfRule>
    <cfRule type="cellIs" dxfId="1001" priority="851" stopIfTrue="1" operator="equal">
      <formula>"High"</formula>
    </cfRule>
    <cfRule type="cellIs" dxfId="1000" priority="852" stopIfTrue="1" operator="equal">
      <formula>"Extreme"</formula>
    </cfRule>
  </conditionalFormatting>
  <conditionalFormatting sqref="F363:F397">
    <cfRule type="cellIs" dxfId="999" priority="872" stopIfTrue="1" operator="equal">
      <formula>"Low"</formula>
    </cfRule>
    <cfRule type="cellIs" dxfId="998" priority="873" stopIfTrue="1" operator="equal">
      <formula>"High"</formula>
    </cfRule>
    <cfRule type="cellIs" dxfId="997" priority="874" stopIfTrue="1" operator="equal">
      <formula>"Extreme"</formula>
    </cfRule>
  </conditionalFormatting>
  <conditionalFormatting sqref="K363:K423">
    <cfRule type="cellIs" dxfId="996" priority="868" stopIfTrue="1" operator="equal">
      <formula>"Low"</formula>
    </cfRule>
    <cfRule type="cellIs" dxfId="995" priority="870" stopIfTrue="1" operator="equal">
      <formula>"High"</formula>
    </cfRule>
    <cfRule type="cellIs" dxfId="994" priority="871" stopIfTrue="1" operator="equal">
      <formula>"Extreme"</formula>
    </cfRule>
  </conditionalFormatting>
  <conditionalFormatting sqref="K363:K423">
    <cfRule type="cellIs" dxfId="993" priority="869" stopIfTrue="1" operator="equal">
      <formula>"Medium"</formula>
    </cfRule>
  </conditionalFormatting>
  <conditionalFormatting sqref="K363:K423">
    <cfRule type="cellIs" dxfId="992" priority="865" operator="equal">
      <formula>"Has Room for improvement"</formula>
    </cfRule>
    <cfRule type="cellIs" dxfId="991" priority="866" stopIfTrue="1" operator="equal">
      <formula>"Inadequate"</formula>
    </cfRule>
    <cfRule type="cellIs" dxfId="990" priority="867" stopIfTrue="1" operator="equal">
      <formula>"Adequate"</formula>
    </cfRule>
  </conditionalFormatting>
  <conditionalFormatting sqref="F398">
    <cfRule type="cellIs" dxfId="989" priority="862" stopIfTrue="1" operator="equal">
      <formula>"Low"</formula>
    </cfRule>
    <cfRule type="cellIs" dxfId="988" priority="863" stopIfTrue="1" operator="equal">
      <formula>"High"</formula>
    </cfRule>
    <cfRule type="cellIs" dxfId="987" priority="864" stopIfTrue="1" operator="equal">
      <formula>"Extreme"</formula>
    </cfRule>
  </conditionalFormatting>
  <conditionalFormatting sqref="F402">
    <cfRule type="cellIs" dxfId="986" priority="859" stopIfTrue="1" operator="equal">
      <formula>"Low"</formula>
    </cfRule>
    <cfRule type="cellIs" dxfId="985" priority="860" stopIfTrue="1" operator="equal">
      <formula>"High"</formula>
    </cfRule>
    <cfRule type="cellIs" dxfId="984" priority="861" stopIfTrue="1" operator="equal">
      <formula>"Extreme"</formula>
    </cfRule>
  </conditionalFormatting>
  <conditionalFormatting sqref="F404">
    <cfRule type="cellIs" dxfId="983" priority="856" stopIfTrue="1" operator="equal">
      <formula>"Low"</formula>
    </cfRule>
    <cfRule type="cellIs" dxfId="982" priority="857" stopIfTrue="1" operator="equal">
      <formula>"High"</formula>
    </cfRule>
    <cfRule type="cellIs" dxfId="981" priority="858" stopIfTrue="1" operator="equal">
      <formula>"Extreme"</formula>
    </cfRule>
  </conditionalFormatting>
  <conditionalFormatting sqref="F406:F421">
    <cfRule type="cellIs" dxfId="980" priority="853" stopIfTrue="1" operator="equal">
      <formula>"Low"</formula>
    </cfRule>
    <cfRule type="cellIs" dxfId="979" priority="854" stopIfTrue="1" operator="equal">
      <formula>"High"</formula>
    </cfRule>
    <cfRule type="cellIs" dxfId="978" priority="855" stopIfTrue="1" operator="equal">
      <formula>"Extreme"</formula>
    </cfRule>
  </conditionalFormatting>
  <conditionalFormatting sqref="J544:K582 F544:F582 J483:J543">
    <cfRule type="cellIs" dxfId="977" priority="845" stopIfTrue="1" operator="equal">
      <formula>"Low"</formula>
    </cfRule>
    <cfRule type="cellIs" dxfId="976" priority="847" stopIfTrue="1" operator="equal">
      <formula>"High"</formula>
    </cfRule>
    <cfRule type="cellIs" dxfId="975" priority="848" stopIfTrue="1" operator="equal">
      <formula>"Extreme"</formula>
    </cfRule>
  </conditionalFormatting>
  <conditionalFormatting sqref="J544:K582 J483:J543">
    <cfRule type="cellIs" dxfId="974" priority="846" stopIfTrue="1" operator="equal">
      <formula>"Medium"</formula>
    </cfRule>
  </conditionalFormatting>
  <conditionalFormatting sqref="J483:J582">
    <cfRule type="cellIs" dxfId="973" priority="849" stopIfTrue="1" operator="equal">
      <formula>"""Adequate"""</formula>
    </cfRule>
  </conditionalFormatting>
  <conditionalFormatting sqref="J544:K582 J483:J543">
    <cfRule type="cellIs" dxfId="972" priority="842" operator="equal">
      <formula>"Has Room for improvement"</formula>
    </cfRule>
    <cfRule type="cellIs" dxfId="971" priority="843" stopIfTrue="1" operator="equal">
      <formula>"Inadequate"</formula>
    </cfRule>
    <cfRule type="cellIs" dxfId="970" priority="844" stopIfTrue="1" operator="equal">
      <formula>"Adequate"</formula>
    </cfRule>
  </conditionalFormatting>
  <conditionalFormatting sqref="J544:K582 F544:F582 J483:J543">
    <cfRule type="cellIs" dxfId="969" priority="839" stopIfTrue="1" operator="equal">
      <formula>"Low"</formula>
    </cfRule>
    <cfRule type="cellIs" dxfId="968" priority="840" stopIfTrue="1" operator="equal">
      <formula>"High"</formula>
    </cfRule>
    <cfRule type="cellIs" dxfId="967" priority="841" stopIfTrue="1" operator="equal">
      <formula>"Extreme"</formula>
    </cfRule>
  </conditionalFormatting>
  <conditionalFormatting sqref="J544:K582 J483:J543">
    <cfRule type="cellIs" dxfId="966" priority="838" stopIfTrue="1" operator="equal">
      <formula>"Medium"</formula>
    </cfRule>
  </conditionalFormatting>
  <conditionalFormatting sqref="J483:J582">
    <cfRule type="cellIs" dxfId="965" priority="837" stopIfTrue="1" operator="equal">
      <formula>"""Adequate"""</formula>
    </cfRule>
  </conditionalFormatting>
  <conditionalFormatting sqref="J544:K582 J483:J543">
    <cfRule type="cellIs" dxfId="964" priority="834" operator="equal">
      <formula>"Has Room for improvement"</formula>
    </cfRule>
    <cfRule type="cellIs" dxfId="963" priority="835" stopIfTrue="1" operator="equal">
      <formula>"Inadequate"</formula>
    </cfRule>
    <cfRule type="cellIs" dxfId="962" priority="836" stopIfTrue="1" operator="equal">
      <formula>"Adequate"</formula>
    </cfRule>
  </conditionalFormatting>
  <conditionalFormatting sqref="J544:K582 F544:F582 J483:J543">
    <cfRule type="cellIs" dxfId="961" priority="831" stopIfTrue="1" operator="equal">
      <formula>"Low"</formula>
    </cfRule>
    <cfRule type="cellIs" dxfId="960" priority="832" stopIfTrue="1" operator="equal">
      <formula>"High"</formula>
    </cfRule>
    <cfRule type="cellIs" dxfId="959" priority="833" stopIfTrue="1" operator="equal">
      <formula>"Extreme"</formula>
    </cfRule>
  </conditionalFormatting>
  <conditionalFormatting sqref="J544:K582 J483:J543">
    <cfRule type="cellIs" dxfId="958" priority="830" stopIfTrue="1" operator="equal">
      <formula>"Medium"</formula>
    </cfRule>
  </conditionalFormatting>
  <conditionalFormatting sqref="J483:J582">
    <cfRule type="cellIs" dxfId="957" priority="829" stopIfTrue="1" operator="equal">
      <formula>"""Adequate"""</formula>
    </cfRule>
  </conditionalFormatting>
  <conditionalFormatting sqref="J544:K582 J483:J543">
    <cfRule type="cellIs" dxfId="956" priority="826" operator="equal">
      <formula>"Has Room for improvement"</formula>
    </cfRule>
    <cfRule type="cellIs" dxfId="955" priority="827" stopIfTrue="1" operator="equal">
      <formula>"Inadequate"</formula>
    </cfRule>
    <cfRule type="cellIs" dxfId="954" priority="828" stopIfTrue="1" operator="equal">
      <formula>"Adequate"</formula>
    </cfRule>
  </conditionalFormatting>
  <conditionalFormatting sqref="J544:K582 F544:F582 J483:J543">
    <cfRule type="cellIs" dxfId="953" priority="823" stopIfTrue="1" operator="equal">
      <formula>"Low"</formula>
    </cfRule>
    <cfRule type="cellIs" dxfId="952" priority="824" stopIfTrue="1" operator="equal">
      <formula>"High"</formula>
    </cfRule>
    <cfRule type="cellIs" dxfId="951" priority="825" stopIfTrue="1" operator="equal">
      <formula>"Extreme"</formula>
    </cfRule>
  </conditionalFormatting>
  <conditionalFormatting sqref="J544:K582 J483:J543">
    <cfRule type="cellIs" dxfId="950" priority="822" stopIfTrue="1" operator="equal">
      <formula>"Medium"</formula>
    </cfRule>
  </conditionalFormatting>
  <conditionalFormatting sqref="J483:J582">
    <cfRule type="cellIs" dxfId="949" priority="821" stopIfTrue="1" operator="equal">
      <formula>"""Adequate"""</formula>
    </cfRule>
  </conditionalFormatting>
  <conditionalFormatting sqref="J544:K582 J483:J543">
    <cfRule type="cellIs" dxfId="948" priority="818" operator="equal">
      <formula>"Has Room for improvement"</formula>
    </cfRule>
    <cfRule type="cellIs" dxfId="947" priority="819" stopIfTrue="1" operator="equal">
      <formula>"Inadequate"</formula>
    </cfRule>
    <cfRule type="cellIs" dxfId="946" priority="820" stopIfTrue="1" operator="equal">
      <formula>"Adequate"</formula>
    </cfRule>
  </conditionalFormatting>
  <conditionalFormatting sqref="J544:K582 F544:F582 J483:J543">
    <cfRule type="cellIs" dxfId="945" priority="815" stopIfTrue="1" operator="equal">
      <formula>"Low"</formula>
    </cfRule>
    <cfRule type="cellIs" dxfId="944" priority="816" stopIfTrue="1" operator="equal">
      <formula>"High"</formula>
    </cfRule>
    <cfRule type="cellIs" dxfId="943" priority="817" stopIfTrue="1" operator="equal">
      <formula>"Extreme"</formula>
    </cfRule>
  </conditionalFormatting>
  <conditionalFormatting sqref="J544:K582 J483:J543">
    <cfRule type="cellIs" dxfId="942" priority="814" stopIfTrue="1" operator="equal">
      <formula>"Medium"</formula>
    </cfRule>
  </conditionalFormatting>
  <conditionalFormatting sqref="J483:J582">
    <cfRule type="cellIs" dxfId="941" priority="813" stopIfTrue="1" operator="equal">
      <formula>"""Adequate"""</formula>
    </cfRule>
  </conditionalFormatting>
  <conditionalFormatting sqref="J544:K582 J483:J543">
    <cfRule type="cellIs" dxfId="940" priority="810" operator="equal">
      <formula>"Has Room for improvement"</formula>
    </cfRule>
    <cfRule type="cellIs" dxfId="939" priority="811" stopIfTrue="1" operator="equal">
      <formula>"Inadequate"</formula>
    </cfRule>
    <cfRule type="cellIs" dxfId="938" priority="812" stopIfTrue="1" operator="equal">
      <formula>"Adequate"</formula>
    </cfRule>
  </conditionalFormatting>
  <conditionalFormatting sqref="J544:K582 F544:F582 J483:J543">
    <cfRule type="cellIs" dxfId="937" priority="807" stopIfTrue="1" operator="equal">
      <formula>"Low"</formula>
    </cfRule>
    <cfRule type="cellIs" dxfId="936" priority="808" stopIfTrue="1" operator="equal">
      <formula>"High"</formula>
    </cfRule>
    <cfRule type="cellIs" dxfId="935" priority="809" stopIfTrue="1" operator="equal">
      <formula>"Extreme"</formula>
    </cfRule>
  </conditionalFormatting>
  <conditionalFormatting sqref="J544:K582 J483:J543">
    <cfRule type="cellIs" dxfId="934" priority="806" stopIfTrue="1" operator="equal">
      <formula>"Medium"</formula>
    </cfRule>
  </conditionalFormatting>
  <conditionalFormatting sqref="J483:J582">
    <cfRule type="cellIs" dxfId="933" priority="805" stopIfTrue="1" operator="equal">
      <formula>"""Adequate"""</formula>
    </cfRule>
  </conditionalFormatting>
  <conditionalFormatting sqref="J544:K582 J483:J543">
    <cfRule type="cellIs" dxfId="932" priority="802" operator="equal">
      <formula>"Has Room for improvement"</formula>
    </cfRule>
    <cfRule type="cellIs" dxfId="931" priority="803" stopIfTrue="1" operator="equal">
      <formula>"Inadequate"</formula>
    </cfRule>
    <cfRule type="cellIs" dxfId="930" priority="804" stopIfTrue="1" operator="equal">
      <formula>"Adequate"</formula>
    </cfRule>
  </conditionalFormatting>
  <conditionalFormatting sqref="J544:K582 F544:F582 J483:J543">
    <cfRule type="cellIs" dxfId="929" priority="799" stopIfTrue="1" operator="equal">
      <formula>"Low"</formula>
    </cfRule>
    <cfRule type="cellIs" dxfId="928" priority="800" stopIfTrue="1" operator="equal">
      <formula>"High"</formula>
    </cfRule>
    <cfRule type="cellIs" dxfId="927" priority="801" stopIfTrue="1" operator="equal">
      <formula>"Extreme"</formula>
    </cfRule>
  </conditionalFormatting>
  <conditionalFormatting sqref="J544:K582 J483:J543">
    <cfRule type="cellIs" dxfId="926" priority="798" stopIfTrue="1" operator="equal">
      <formula>"Medium"</formula>
    </cfRule>
  </conditionalFormatting>
  <conditionalFormatting sqref="J483:J582">
    <cfRule type="cellIs" dxfId="925" priority="797" stopIfTrue="1" operator="equal">
      <formula>"""Adequate"""</formula>
    </cfRule>
  </conditionalFormatting>
  <conditionalFormatting sqref="J544:K582 J483:J543">
    <cfRule type="cellIs" dxfId="924" priority="794" operator="equal">
      <formula>"Has Room for improvement"</formula>
    </cfRule>
    <cfRule type="cellIs" dxfId="923" priority="795" stopIfTrue="1" operator="equal">
      <formula>"Inadequate"</formula>
    </cfRule>
    <cfRule type="cellIs" dxfId="922" priority="796" stopIfTrue="1" operator="equal">
      <formula>"Adequate"</formula>
    </cfRule>
  </conditionalFormatting>
  <conditionalFormatting sqref="J544:K582 F544:F582 J483:J543">
    <cfRule type="cellIs" dxfId="921" priority="791" stopIfTrue="1" operator="equal">
      <formula>"Low"</formula>
    </cfRule>
    <cfRule type="cellIs" dxfId="920" priority="792" stopIfTrue="1" operator="equal">
      <formula>"High"</formula>
    </cfRule>
    <cfRule type="cellIs" dxfId="919" priority="793" stopIfTrue="1" operator="equal">
      <formula>"Extreme"</formula>
    </cfRule>
  </conditionalFormatting>
  <conditionalFormatting sqref="J544:K582 J483:J543">
    <cfRule type="cellIs" dxfId="918" priority="790" stopIfTrue="1" operator="equal">
      <formula>"Medium"</formula>
    </cfRule>
  </conditionalFormatting>
  <conditionalFormatting sqref="J483:J582">
    <cfRule type="cellIs" dxfId="917" priority="789" stopIfTrue="1" operator="equal">
      <formula>"""Adequate"""</formula>
    </cfRule>
  </conditionalFormatting>
  <conditionalFormatting sqref="J544:K582 J483:J543">
    <cfRule type="cellIs" dxfId="916" priority="786" operator="equal">
      <formula>"Has Room for improvement"</formula>
    </cfRule>
    <cfRule type="cellIs" dxfId="915" priority="787" stopIfTrue="1" operator="equal">
      <formula>"Inadequate"</formula>
    </cfRule>
    <cfRule type="cellIs" dxfId="914" priority="788" stopIfTrue="1" operator="equal">
      <formula>"Adequate"</formula>
    </cfRule>
  </conditionalFormatting>
  <conditionalFormatting sqref="F542:F543">
    <cfRule type="cellIs" dxfId="913" priority="755" stopIfTrue="1" operator="equal">
      <formula>"Low"</formula>
    </cfRule>
    <cfRule type="cellIs" dxfId="912" priority="756" stopIfTrue="1" operator="equal">
      <formula>"High"</formula>
    </cfRule>
    <cfRule type="cellIs" dxfId="911" priority="757" stopIfTrue="1" operator="equal">
      <formula>"Extreme"</formula>
    </cfRule>
  </conditionalFormatting>
  <conditionalFormatting sqref="F483:F517">
    <cfRule type="cellIs" dxfId="910" priority="777" stopIfTrue="1" operator="equal">
      <formula>"Low"</formula>
    </cfRule>
    <cfRule type="cellIs" dxfId="909" priority="778" stopIfTrue="1" operator="equal">
      <formula>"High"</formula>
    </cfRule>
    <cfRule type="cellIs" dxfId="908" priority="779" stopIfTrue="1" operator="equal">
      <formula>"Extreme"</formula>
    </cfRule>
  </conditionalFormatting>
  <conditionalFormatting sqref="K483:K543">
    <cfRule type="cellIs" dxfId="907" priority="773" stopIfTrue="1" operator="equal">
      <formula>"Low"</formula>
    </cfRule>
    <cfRule type="cellIs" dxfId="906" priority="775" stopIfTrue="1" operator="equal">
      <formula>"High"</formula>
    </cfRule>
    <cfRule type="cellIs" dxfId="905" priority="776" stopIfTrue="1" operator="equal">
      <formula>"Extreme"</formula>
    </cfRule>
  </conditionalFormatting>
  <conditionalFormatting sqref="K483:K543">
    <cfRule type="cellIs" dxfId="904" priority="774" stopIfTrue="1" operator="equal">
      <formula>"Medium"</formula>
    </cfRule>
  </conditionalFormatting>
  <conditionalFormatting sqref="K483:K543">
    <cfRule type="cellIs" dxfId="903" priority="770" operator="equal">
      <formula>"Has Room for improvement"</formula>
    </cfRule>
    <cfRule type="cellIs" dxfId="902" priority="771" stopIfTrue="1" operator="equal">
      <formula>"Inadequate"</formula>
    </cfRule>
    <cfRule type="cellIs" dxfId="901" priority="772" stopIfTrue="1" operator="equal">
      <formula>"Adequate"</formula>
    </cfRule>
  </conditionalFormatting>
  <conditionalFormatting sqref="F518">
    <cfRule type="cellIs" dxfId="900" priority="767" stopIfTrue="1" operator="equal">
      <formula>"Low"</formula>
    </cfRule>
    <cfRule type="cellIs" dxfId="899" priority="768" stopIfTrue="1" operator="equal">
      <formula>"High"</formula>
    </cfRule>
    <cfRule type="cellIs" dxfId="898" priority="769" stopIfTrue="1" operator="equal">
      <formula>"Extreme"</formula>
    </cfRule>
  </conditionalFormatting>
  <conditionalFormatting sqref="F522">
    <cfRule type="cellIs" dxfId="897" priority="764" stopIfTrue="1" operator="equal">
      <formula>"Low"</formula>
    </cfRule>
    <cfRule type="cellIs" dxfId="896" priority="765" stopIfTrue="1" operator="equal">
      <formula>"High"</formula>
    </cfRule>
    <cfRule type="cellIs" dxfId="895" priority="766" stopIfTrue="1" operator="equal">
      <formula>"Extreme"</formula>
    </cfRule>
  </conditionalFormatting>
  <conditionalFormatting sqref="F524">
    <cfRule type="cellIs" dxfId="894" priority="761" stopIfTrue="1" operator="equal">
      <formula>"Low"</formula>
    </cfRule>
    <cfRule type="cellIs" dxfId="893" priority="762" stopIfTrue="1" operator="equal">
      <formula>"High"</formula>
    </cfRule>
    <cfRule type="cellIs" dxfId="892" priority="763" stopIfTrue="1" operator="equal">
      <formula>"Extreme"</formula>
    </cfRule>
  </conditionalFormatting>
  <conditionalFormatting sqref="F526:F541">
    <cfRule type="cellIs" dxfId="891" priority="758" stopIfTrue="1" operator="equal">
      <formula>"Low"</formula>
    </cfRule>
    <cfRule type="cellIs" dxfId="890" priority="759" stopIfTrue="1" operator="equal">
      <formula>"High"</formula>
    </cfRule>
    <cfRule type="cellIs" dxfId="889" priority="760" stopIfTrue="1" operator="equal">
      <formula>"Extreme"</formula>
    </cfRule>
  </conditionalFormatting>
  <conditionalFormatting sqref="N127 N131">
    <cfRule type="cellIs" dxfId="888" priority="752" operator="equal">
      <formula>"Room for improvement"</formula>
    </cfRule>
    <cfRule type="cellIs" dxfId="887" priority="753" stopIfTrue="1" operator="equal">
      <formula>"Inadequate"</formula>
    </cfRule>
    <cfRule type="cellIs" dxfId="886" priority="754" stopIfTrue="1" operator="equal">
      <formula>"Adequate"</formula>
    </cfRule>
  </conditionalFormatting>
  <conditionalFormatting sqref="N247 N251">
    <cfRule type="cellIs" dxfId="885" priority="749" operator="equal">
      <formula>"Room for improvement"</formula>
    </cfRule>
    <cfRule type="cellIs" dxfId="884" priority="750" stopIfTrue="1" operator="equal">
      <formula>"Inadequate"</formula>
    </cfRule>
    <cfRule type="cellIs" dxfId="883" priority="751" stopIfTrue="1" operator="equal">
      <formula>"Adequate"</formula>
    </cfRule>
  </conditionalFormatting>
  <conditionalFormatting sqref="N367 N371">
    <cfRule type="cellIs" dxfId="882" priority="746" operator="equal">
      <formula>"Room for improvement"</formula>
    </cfRule>
    <cfRule type="cellIs" dxfId="881" priority="747" stopIfTrue="1" operator="equal">
      <formula>"Inadequate"</formula>
    </cfRule>
    <cfRule type="cellIs" dxfId="880" priority="748" stopIfTrue="1" operator="equal">
      <formula>"Adequate"</formula>
    </cfRule>
  </conditionalFormatting>
  <conditionalFormatting sqref="N487 N491">
    <cfRule type="cellIs" dxfId="879" priority="743" operator="equal">
      <formula>"Room for improvement"</formula>
    </cfRule>
    <cfRule type="cellIs" dxfId="878" priority="744" stopIfTrue="1" operator="equal">
      <formula>"Inadequate"</formula>
    </cfRule>
    <cfRule type="cellIs" dxfId="877" priority="745" stopIfTrue="1" operator="equal">
      <formula>"Adequate"</formula>
    </cfRule>
  </conditionalFormatting>
  <conditionalFormatting sqref="P123">
    <cfRule type="cellIs" dxfId="876" priority="738" stopIfTrue="1" operator="equal">
      <formula>"Low"</formula>
    </cfRule>
    <cfRule type="cellIs" dxfId="875" priority="740" stopIfTrue="1" operator="equal">
      <formula>"High"</formula>
    </cfRule>
    <cfRule type="cellIs" dxfId="874" priority="741" stopIfTrue="1" operator="equal">
      <formula>"Extreme"</formula>
    </cfRule>
  </conditionalFormatting>
  <conditionalFormatting sqref="P123">
    <cfRule type="cellIs" dxfId="873" priority="739" stopIfTrue="1" operator="equal">
      <formula>"Medium"</formula>
    </cfRule>
  </conditionalFormatting>
  <conditionalFormatting sqref="P123">
    <cfRule type="cellIs" dxfId="872" priority="742" stopIfTrue="1" operator="equal">
      <formula>"""Adequate"""</formula>
    </cfRule>
  </conditionalFormatting>
  <conditionalFormatting sqref="P123">
    <cfRule type="cellIs" dxfId="871" priority="735" operator="equal">
      <formula>"Has Room for improvement"</formula>
    </cfRule>
    <cfRule type="cellIs" dxfId="870" priority="736" stopIfTrue="1" operator="equal">
      <formula>"Inadequate"</formula>
    </cfRule>
    <cfRule type="cellIs" dxfId="869" priority="737" stopIfTrue="1" operator="equal">
      <formula>"Adequate"</formula>
    </cfRule>
  </conditionalFormatting>
  <conditionalFormatting sqref="P123">
    <cfRule type="cellIs" dxfId="868" priority="732" stopIfTrue="1" operator="equal">
      <formula>"Low"</formula>
    </cfRule>
    <cfRule type="cellIs" dxfId="867" priority="733" stopIfTrue="1" operator="equal">
      <formula>"High"</formula>
    </cfRule>
    <cfRule type="cellIs" dxfId="866" priority="734" stopIfTrue="1" operator="equal">
      <formula>"Extreme"</formula>
    </cfRule>
  </conditionalFormatting>
  <conditionalFormatting sqref="P123">
    <cfRule type="cellIs" dxfId="865" priority="731" stopIfTrue="1" operator="equal">
      <formula>"Medium"</formula>
    </cfRule>
  </conditionalFormatting>
  <conditionalFormatting sqref="P123">
    <cfRule type="cellIs" dxfId="864" priority="730" stopIfTrue="1" operator="equal">
      <formula>"""Adequate"""</formula>
    </cfRule>
  </conditionalFormatting>
  <conditionalFormatting sqref="P123">
    <cfRule type="cellIs" dxfId="863" priority="727" operator="equal">
      <formula>"Has Room for improvement"</formula>
    </cfRule>
    <cfRule type="cellIs" dxfId="862" priority="728" stopIfTrue="1" operator="equal">
      <formula>"Inadequate"</formula>
    </cfRule>
    <cfRule type="cellIs" dxfId="861" priority="729" stopIfTrue="1" operator="equal">
      <formula>"Adequate"</formula>
    </cfRule>
  </conditionalFormatting>
  <conditionalFormatting sqref="P123">
    <cfRule type="cellIs" dxfId="860" priority="724" stopIfTrue="1" operator="equal">
      <formula>"Low"</formula>
    </cfRule>
    <cfRule type="cellIs" dxfId="859" priority="725" stopIfTrue="1" operator="equal">
      <formula>"High"</formula>
    </cfRule>
    <cfRule type="cellIs" dxfId="858" priority="726" stopIfTrue="1" operator="equal">
      <formula>"Extreme"</formula>
    </cfRule>
  </conditionalFormatting>
  <conditionalFormatting sqref="P123">
    <cfRule type="cellIs" dxfId="857" priority="723" stopIfTrue="1" operator="equal">
      <formula>"Medium"</formula>
    </cfRule>
  </conditionalFormatting>
  <conditionalFormatting sqref="P123">
    <cfRule type="cellIs" dxfId="856" priority="722" stopIfTrue="1" operator="equal">
      <formula>"""Adequate"""</formula>
    </cfRule>
  </conditionalFormatting>
  <conditionalFormatting sqref="P123">
    <cfRule type="cellIs" dxfId="855" priority="719" operator="equal">
      <formula>"Has Room for improvement"</formula>
    </cfRule>
    <cfRule type="cellIs" dxfId="854" priority="720" stopIfTrue="1" operator="equal">
      <formula>"Inadequate"</formula>
    </cfRule>
    <cfRule type="cellIs" dxfId="853" priority="721" stopIfTrue="1" operator="equal">
      <formula>"Adequate"</formula>
    </cfRule>
  </conditionalFormatting>
  <conditionalFormatting sqref="P123">
    <cfRule type="cellIs" dxfId="852" priority="716" stopIfTrue="1" operator="equal">
      <formula>"Low"</formula>
    </cfRule>
    <cfRule type="cellIs" dxfId="851" priority="717" stopIfTrue="1" operator="equal">
      <formula>"High"</formula>
    </cfRule>
    <cfRule type="cellIs" dxfId="850" priority="718" stopIfTrue="1" operator="equal">
      <formula>"Extreme"</formula>
    </cfRule>
  </conditionalFormatting>
  <conditionalFormatting sqref="P123">
    <cfRule type="cellIs" dxfId="849" priority="715" stopIfTrue="1" operator="equal">
      <formula>"Medium"</formula>
    </cfRule>
  </conditionalFormatting>
  <conditionalFormatting sqref="P123">
    <cfRule type="cellIs" dxfId="848" priority="714" stopIfTrue="1" operator="equal">
      <formula>"""Adequate"""</formula>
    </cfRule>
  </conditionalFormatting>
  <conditionalFormatting sqref="P123">
    <cfRule type="cellIs" dxfId="847" priority="711" operator="equal">
      <formula>"Has Room for improvement"</formula>
    </cfRule>
    <cfRule type="cellIs" dxfId="846" priority="712" stopIfTrue="1" operator="equal">
      <formula>"Inadequate"</formula>
    </cfRule>
    <cfRule type="cellIs" dxfId="845" priority="713" stopIfTrue="1" operator="equal">
      <formula>"Adequate"</formula>
    </cfRule>
  </conditionalFormatting>
  <conditionalFormatting sqref="P123">
    <cfRule type="cellIs" dxfId="844" priority="708" stopIfTrue="1" operator="equal">
      <formula>"Low"</formula>
    </cfRule>
    <cfRule type="cellIs" dxfId="843" priority="709" stopIfTrue="1" operator="equal">
      <formula>"High"</formula>
    </cfRule>
    <cfRule type="cellIs" dxfId="842" priority="710" stopIfTrue="1" operator="equal">
      <formula>"Extreme"</formula>
    </cfRule>
  </conditionalFormatting>
  <conditionalFormatting sqref="P123">
    <cfRule type="cellIs" dxfId="841" priority="707" stopIfTrue="1" operator="equal">
      <formula>"Medium"</formula>
    </cfRule>
  </conditionalFormatting>
  <conditionalFormatting sqref="P123">
    <cfRule type="cellIs" dxfId="840" priority="706" stopIfTrue="1" operator="equal">
      <formula>"""Adequate"""</formula>
    </cfRule>
  </conditionalFormatting>
  <conditionalFormatting sqref="P123">
    <cfRule type="cellIs" dxfId="839" priority="703" operator="equal">
      <formula>"Has Room for improvement"</formula>
    </cfRule>
    <cfRule type="cellIs" dxfId="838" priority="704" stopIfTrue="1" operator="equal">
      <formula>"Inadequate"</formula>
    </cfRule>
    <cfRule type="cellIs" dxfId="837" priority="705" stopIfTrue="1" operator="equal">
      <formula>"Adequate"</formula>
    </cfRule>
  </conditionalFormatting>
  <conditionalFormatting sqref="P123">
    <cfRule type="cellIs" dxfId="836" priority="700" stopIfTrue="1" operator="equal">
      <formula>"Low"</formula>
    </cfRule>
    <cfRule type="cellIs" dxfId="835" priority="701" stopIfTrue="1" operator="equal">
      <formula>"High"</formula>
    </cfRule>
    <cfRule type="cellIs" dxfId="834" priority="702" stopIfTrue="1" operator="equal">
      <formula>"Extreme"</formula>
    </cfRule>
  </conditionalFormatting>
  <conditionalFormatting sqref="P123">
    <cfRule type="cellIs" dxfId="833" priority="699" stopIfTrue="1" operator="equal">
      <formula>"Medium"</formula>
    </cfRule>
  </conditionalFormatting>
  <conditionalFormatting sqref="P123">
    <cfRule type="cellIs" dxfId="832" priority="698" stopIfTrue="1" operator="equal">
      <formula>"""Adequate"""</formula>
    </cfRule>
  </conditionalFormatting>
  <conditionalFormatting sqref="P123">
    <cfRule type="cellIs" dxfId="831" priority="695" operator="equal">
      <formula>"Has Room for improvement"</formula>
    </cfRule>
    <cfRule type="cellIs" dxfId="830" priority="696" stopIfTrue="1" operator="equal">
      <formula>"Inadequate"</formula>
    </cfRule>
    <cfRule type="cellIs" dxfId="829" priority="697" stopIfTrue="1" operator="equal">
      <formula>"Adequate"</formula>
    </cfRule>
  </conditionalFormatting>
  <conditionalFormatting sqref="P123">
    <cfRule type="cellIs" dxfId="828" priority="692" stopIfTrue="1" operator="equal">
      <formula>"Low"</formula>
    </cfRule>
    <cfRule type="cellIs" dxfId="827" priority="693" stopIfTrue="1" operator="equal">
      <formula>"High"</formula>
    </cfRule>
    <cfRule type="cellIs" dxfId="826" priority="694" stopIfTrue="1" operator="equal">
      <formula>"Extreme"</formula>
    </cfRule>
  </conditionalFormatting>
  <conditionalFormatting sqref="P123">
    <cfRule type="cellIs" dxfId="825" priority="691" stopIfTrue="1" operator="equal">
      <formula>"Medium"</formula>
    </cfRule>
  </conditionalFormatting>
  <conditionalFormatting sqref="P123">
    <cfRule type="cellIs" dxfId="824" priority="690" stopIfTrue="1" operator="equal">
      <formula>"""Adequate"""</formula>
    </cfRule>
  </conditionalFormatting>
  <conditionalFormatting sqref="P123">
    <cfRule type="cellIs" dxfId="823" priority="687" operator="equal">
      <formula>"Has Room for improvement"</formula>
    </cfRule>
    <cfRule type="cellIs" dxfId="822" priority="688" stopIfTrue="1" operator="equal">
      <formula>"Inadequate"</formula>
    </cfRule>
    <cfRule type="cellIs" dxfId="821" priority="689" stopIfTrue="1" operator="equal">
      <formula>"Adequate"</formula>
    </cfRule>
  </conditionalFormatting>
  <conditionalFormatting sqref="P123">
    <cfRule type="cellIs" dxfId="820" priority="684" stopIfTrue="1" operator="equal">
      <formula>"Low"</formula>
    </cfRule>
    <cfRule type="cellIs" dxfId="819" priority="685" stopIfTrue="1" operator="equal">
      <formula>"High"</formula>
    </cfRule>
    <cfRule type="cellIs" dxfId="818" priority="686" stopIfTrue="1" operator="equal">
      <formula>"Extreme"</formula>
    </cfRule>
  </conditionalFormatting>
  <conditionalFormatting sqref="P123">
    <cfRule type="cellIs" dxfId="817" priority="683" stopIfTrue="1" operator="equal">
      <formula>"Medium"</formula>
    </cfRule>
  </conditionalFormatting>
  <conditionalFormatting sqref="P123">
    <cfRule type="cellIs" dxfId="816" priority="682" stopIfTrue="1" operator="equal">
      <formula>"""Adequate"""</formula>
    </cfRule>
  </conditionalFormatting>
  <conditionalFormatting sqref="P123">
    <cfRule type="cellIs" dxfId="815" priority="679" operator="equal">
      <formula>"Has Room for improvement"</formula>
    </cfRule>
    <cfRule type="cellIs" dxfId="814" priority="680" stopIfTrue="1" operator="equal">
      <formula>"Inadequate"</formula>
    </cfRule>
    <cfRule type="cellIs" dxfId="813" priority="681" stopIfTrue="1" operator="equal">
      <formula>"Adequate"</formula>
    </cfRule>
  </conditionalFormatting>
  <conditionalFormatting sqref="P243">
    <cfRule type="cellIs" dxfId="812" priority="674" stopIfTrue="1" operator="equal">
      <formula>"Low"</formula>
    </cfRule>
    <cfRule type="cellIs" dxfId="811" priority="676" stopIfTrue="1" operator="equal">
      <formula>"High"</formula>
    </cfRule>
    <cfRule type="cellIs" dxfId="810" priority="677" stopIfTrue="1" operator="equal">
      <formula>"Extreme"</formula>
    </cfRule>
  </conditionalFormatting>
  <conditionalFormatting sqref="P243">
    <cfRule type="cellIs" dxfId="809" priority="675" stopIfTrue="1" operator="equal">
      <formula>"Medium"</formula>
    </cfRule>
  </conditionalFormatting>
  <conditionalFormatting sqref="P243">
    <cfRule type="cellIs" dxfId="808" priority="678" stopIfTrue="1" operator="equal">
      <formula>"""Adequate"""</formula>
    </cfRule>
  </conditionalFormatting>
  <conditionalFormatting sqref="P243">
    <cfRule type="cellIs" dxfId="807" priority="671" operator="equal">
      <formula>"Has Room for improvement"</formula>
    </cfRule>
    <cfRule type="cellIs" dxfId="806" priority="672" stopIfTrue="1" operator="equal">
      <formula>"Inadequate"</formula>
    </cfRule>
    <cfRule type="cellIs" dxfId="805" priority="673" stopIfTrue="1" operator="equal">
      <formula>"Adequate"</formula>
    </cfRule>
  </conditionalFormatting>
  <conditionalFormatting sqref="P243">
    <cfRule type="cellIs" dxfId="804" priority="668" stopIfTrue="1" operator="equal">
      <formula>"Low"</formula>
    </cfRule>
    <cfRule type="cellIs" dxfId="803" priority="669" stopIfTrue="1" operator="equal">
      <formula>"High"</formula>
    </cfRule>
    <cfRule type="cellIs" dxfId="802" priority="670" stopIfTrue="1" operator="equal">
      <formula>"Extreme"</formula>
    </cfRule>
  </conditionalFormatting>
  <conditionalFormatting sqref="P243">
    <cfRule type="cellIs" dxfId="801" priority="667" stopIfTrue="1" operator="equal">
      <formula>"Medium"</formula>
    </cfRule>
  </conditionalFormatting>
  <conditionalFormatting sqref="P243">
    <cfRule type="cellIs" dxfId="800" priority="666" stopIfTrue="1" operator="equal">
      <formula>"""Adequate"""</formula>
    </cfRule>
  </conditionalFormatting>
  <conditionalFormatting sqref="P243">
    <cfRule type="cellIs" dxfId="799" priority="663" operator="equal">
      <formula>"Has Room for improvement"</formula>
    </cfRule>
    <cfRule type="cellIs" dxfId="798" priority="664" stopIfTrue="1" operator="equal">
      <formula>"Inadequate"</formula>
    </cfRule>
    <cfRule type="cellIs" dxfId="797" priority="665" stopIfTrue="1" operator="equal">
      <formula>"Adequate"</formula>
    </cfRule>
  </conditionalFormatting>
  <conditionalFormatting sqref="P243">
    <cfRule type="cellIs" dxfId="796" priority="660" stopIfTrue="1" operator="equal">
      <formula>"Low"</formula>
    </cfRule>
    <cfRule type="cellIs" dxfId="795" priority="661" stopIfTrue="1" operator="equal">
      <formula>"High"</formula>
    </cfRule>
    <cfRule type="cellIs" dxfId="794" priority="662" stopIfTrue="1" operator="equal">
      <formula>"Extreme"</formula>
    </cfRule>
  </conditionalFormatting>
  <conditionalFormatting sqref="P243">
    <cfRule type="cellIs" dxfId="793" priority="659" stopIfTrue="1" operator="equal">
      <formula>"Medium"</formula>
    </cfRule>
  </conditionalFormatting>
  <conditionalFormatting sqref="P243">
    <cfRule type="cellIs" dxfId="792" priority="658" stopIfTrue="1" operator="equal">
      <formula>"""Adequate"""</formula>
    </cfRule>
  </conditionalFormatting>
  <conditionalFormatting sqref="P243">
    <cfRule type="cellIs" dxfId="791" priority="655" operator="equal">
      <formula>"Has Room for improvement"</formula>
    </cfRule>
    <cfRule type="cellIs" dxfId="790" priority="656" stopIfTrue="1" operator="equal">
      <formula>"Inadequate"</formula>
    </cfRule>
    <cfRule type="cellIs" dxfId="789" priority="657" stopIfTrue="1" operator="equal">
      <formula>"Adequate"</formula>
    </cfRule>
  </conditionalFormatting>
  <conditionalFormatting sqref="P243">
    <cfRule type="cellIs" dxfId="788" priority="652" stopIfTrue="1" operator="equal">
      <formula>"Low"</formula>
    </cfRule>
    <cfRule type="cellIs" dxfId="787" priority="653" stopIfTrue="1" operator="equal">
      <formula>"High"</formula>
    </cfRule>
    <cfRule type="cellIs" dxfId="786" priority="654" stopIfTrue="1" operator="equal">
      <formula>"Extreme"</formula>
    </cfRule>
  </conditionalFormatting>
  <conditionalFormatting sqref="P243">
    <cfRule type="cellIs" dxfId="785" priority="651" stopIfTrue="1" operator="equal">
      <formula>"Medium"</formula>
    </cfRule>
  </conditionalFormatting>
  <conditionalFormatting sqref="P243">
    <cfRule type="cellIs" dxfId="784" priority="650" stopIfTrue="1" operator="equal">
      <formula>"""Adequate"""</formula>
    </cfRule>
  </conditionalFormatting>
  <conditionalFormatting sqref="P243">
    <cfRule type="cellIs" dxfId="783" priority="647" operator="equal">
      <formula>"Has Room for improvement"</formula>
    </cfRule>
    <cfRule type="cellIs" dxfId="782" priority="648" stopIfTrue="1" operator="equal">
      <formula>"Inadequate"</formula>
    </cfRule>
    <cfRule type="cellIs" dxfId="781" priority="649" stopIfTrue="1" operator="equal">
      <formula>"Adequate"</formula>
    </cfRule>
  </conditionalFormatting>
  <conditionalFormatting sqref="P243">
    <cfRule type="cellIs" dxfId="780" priority="644" stopIfTrue="1" operator="equal">
      <formula>"Low"</formula>
    </cfRule>
    <cfRule type="cellIs" dxfId="779" priority="645" stopIfTrue="1" operator="equal">
      <formula>"High"</formula>
    </cfRule>
    <cfRule type="cellIs" dxfId="778" priority="646" stopIfTrue="1" operator="equal">
      <formula>"Extreme"</formula>
    </cfRule>
  </conditionalFormatting>
  <conditionalFormatting sqref="P243">
    <cfRule type="cellIs" dxfId="777" priority="643" stopIfTrue="1" operator="equal">
      <formula>"Medium"</formula>
    </cfRule>
  </conditionalFormatting>
  <conditionalFormatting sqref="P243">
    <cfRule type="cellIs" dxfId="776" priority="642" stopIfTrue="1" operator="equal">
      <formula>"""Adequate"""</formula>
    </cfRule>
  </conditionalFormatting>
  <conditionalFormatting sqref="P243">
    <cfRule type="cellIs" dxfId="775" priority="639" operator="equal">
      <formula>"Has Room for improvement"</formula>
    </cfRule>
    <cfRule type="cellIs" dxfId="774" priority="640" stopIfTrue="1" operator="equal">
      <formula>"Inadequate"</formula>
    </cfRule>
    <cfRule type="cellIs" dxfId="773" priority="641" stopIfTrue="1" operator="equal">
      <formula>"Adequate"</formula>
    </cfRule>
  </conditionalFormatting>
  <conditionalFormatting sqref="P243">
    <cfRule type="cellIs" dxfId="772" priority="636" stopIfTrue="1" operator="equal">
      <formula>"Low"</formula>
    </cfRule>
    <cfRule type="cellIs" dxfId="771" priority="637" stopIfTrue="1" operator="equal">
      <formula>"High"</formula>
    </cfRule>
    <cfRule type="cellIs" dxfId="770" priority="638" stopIfTrue="1" operator="equal">
      <formula>"Extreme"</formula>
    </cfRule>
  </conditionalFormatting>
  <conditionalFormatting sqref="P243">
    <cfRule type="cellIs" dxfId="769" priority="635" stopIfTrue="1" operator="equal">
      <formula>"Medium"</formula>
    </cfRule>
  </conditionalFormatting>
  <conditionalFormatting sqref="P243">
    <cfRule type="cellIs" dxfId="768" priority="634" stopIfTrue="1" operator="equal">
      <formula>"""Adequate"""</formula>
    </cfRule>
  </conditionalFormatting>
  <conditionalFormatting sqref="P243">
    <cfRule type="cellIs" dxfId="767" priority="631" operator="equal">
      <formula>"Has Room for improvement"</formula>
    </cfRule>
    <cfRule type="cellIs" dxfId="766" priority="632" stopIfTrue="1" operator="equal">
      <formula>"Inadequate"</formula>
    </cfRule>
    <cfRule type="cellIs" dxfId="765" priority="633" stopIfTrue="1" operator="equal">
      <formula>"Adequate"</formula>
    </cfRule>
  </conditionalFormatting>
  <conditionalFormatting sqref="P243">
    <cfRule type="cellIs" dxfId="764" priority="628" stopIfTrue="1" operator="equal">
      <formula>"Low"</formula>
    </cfRule>
    <cfRule type="cellIs" dxfId="763" priority="629" stopIfTrue="1" operator="equal">
      <formula>"High"</formula>
    </cfRule>
    <cfRule type="cellIs" dxfId="762" priority="630" stopIfTrue="1" operator="equal">
      <formula>"Extreme"</formula>
    </cfRule>
  </conditionalFormatting>
  <conditionalFormatting sqref="P243">
    <cfRule type="cellIs" dxfId="761" priority="627" stopIfTrue="1" operator="equal">
      <formula>"Medium"</formula>
    </cfRule>
  </conditionalFormatting>
  <conditionalFormatting sqref="P243">
    <cfRule type="cellIs" dxfId="760" priority="626" stopIfTrue="1" operator="equal">
      <formula>"""Adequate"""</formula>
    </cfRule>
  </conditionalFormatting>
  <conditionalFormatting sqref="P243">
    <cfRule type="cellIs" dxfId="759" priority="623" operator="equal">
      <formula>"Has Room for improvement"</formula>
    </cfRule>
    <cfRule type="cellIs" dxfId="758" priority="624" stopIfTrue="1" operator="equal">
      <formula>"Inadequate"</formula>
    </cfRule>
    <cfRule type="cellIs" dxfId="757" priority="625" stopIfTrue="1" operator="equal">
      <formula>"Adequate"</formula>
    </cfRule>
  </conditionalFormatting>
  <conditionalFormatting sqref="P243">
    <cfRule type="cellIs" dxfId="756" priority="620" stopIfTrue="1" operator="equal">
      <formula>"Low"</formula>
    </cfRule>
    <cfRule type="cellIs" dxfId="755" priority="621" stopIfTrue="1" operator="equal">
      <formula>"High"</formula>
    </cfRule>
    <cfRule type="cellIs" dxfId="754" priority="622" stopIfTrue="1" operator="equal">
      <formula>"Extreme"</formula>
    </cfRule>
  </conditionalFormatting>
  <conditionalFormatting sqref="P243">
    <cfRule type="cellIs" dxfId="753" priority="619" stopIfTrue="1" operator="equal">
      <formula>"Medium"</formula>
    </cfRule>
  </conditionalFormatting>
  <conditionalFormatting sqref="P243">
    <cfRule type="cellIs" dxfId="752" priority="618" stopIfTrue="1" operator="equal">
      <formula>"""Adequate"""</formula>
    </cfRule>
  </conditionalFormatting>
  <conditionalFormatting sqref="P243">
    <cfRule type="cellIs" dxfId="751" priority="615" operator="equal">
      <formula>"Has Room for improvement"</formula>
    </cfRule>
    <cfRule type="cellIs" dxfId="750" priority="616" stopIfTrue="1" operator="equal">
      <formula>"Inadequate"</formula>
    </cfRule>
    <cfRule type="cellIs" dxfId="749" priority="617" stopIfTrue="1" operator="equal">
      <formula>"Adequate"</formula>
    </cfRule>
  </conditionalFormatting>
  <conditionalFormatting sqref="P359">
    <cfRule type="cellIs" dxfId="748" priority="610" stopIfTrue="1" operator="equal">
      <formula>"Low"</formula>
    </cfRule>
    <cfRule type="cellIs" dxfId="747" priority="612" stopIfTrue="1" operator="equal">
      <formula>"High"</formula>
    </cfRule>
    <cfRule type="cellIs" dxfId="746" priority="613" stopIfTrue="1" operator="equal">
      <formula>"Extreme"</formula>
    </cfRule>
  </conditionalFormatting>
  <conditionalFormatting sqref="P359">
    <cfRule type="cellIs" dxfId="745" priority="611" stopIfTrue="1" operator="equal">
      <formula>"Medium"</formula>
    </cfRule>
  </conditionalFormatting>
  <conditionalFormatting sqref="P359">
    <cfRule type="cellIs" dxfId="744" priority="614" stopIfTrue="1" operator="equal">
      <formula>"""Adequate"""</formula>
    </cfRule>
  </conditionalFormatting>
  <conditionalFormatting sqref="P359">
    <cfRule type="cellIs" dxfId="743" priority="607" operator="equal">
      <formula>"Has Room for improvement"</formula>
    </cfRule>
    <cfRule type="cellIs" dxfId="742" priority="608" stopIfTrue="1" operator="equal">
      <formula>"Inadequate"</formula>
    </cfRule>
    <cfRule type="cellIs" dxfId="741" priority="609" stopIfTrue="1" operator="equal">
      <formula>"Adequate"</formula>
    </cfRule>
  </conditionalFormatting>
  <conditionalFormatting sqref="P359">
    <cfRule type="cellIs" dxfId="740" priority="604" stopIfTrue="1" operator="equal">
      <formula>"Low"</formula>
    </cfRule>
    <cfRule type="cellIs" dxfId="739" priority="605" stopIfTrue="1" operator="equal">
      <formula>"High"</formula>
    </cfRule>
    <cfRule type="cellIs" dxfId="738" priority="606" stopIfTrue="1" operator="equal">
      <formula>"Extreme"</formula>
    </cfRule>
  </conditionalFormatting>
  <conditionalFormatting sqref="P359">
    <cfRule type="cellIs" dxfId="737" priority="603" stopIfTrue="1" operator="equal">
      <formula>"Medium"</formula>
    </cfRule>
  </conditionalFormatting>
  <conditionalFormatting sqref="P359">
    <cfRule type="cellIs" dxfId="736" priority="602" stopIfTrue="1" operator="equal">
      <formula>"""Adequate"""</formula>
    </cfRule>
  </conditionalFormatting>
  <conditionalFormatting sqref="P359">
    <cfRule type="cellIs" dxfId="735" priority="599" operator="equal">
      <formula>"Has Room for improvement"</formula>
    </cfRule>
    <cfRule type="cellIs" dxfId="734" priority="600" stopIfTrue="1" operator="equal">
      <formula>"Inadequate"</formula>
    </cfRule>
    <cfRule type="cellIs" dxfId="733" priority="601" stopIfTrue="1" operator="equal">
      <formula>"Adequate"</formula>
    </cfRule>
  </conditionalFormatting>
  <conditionalFormatting sqref="P359">
    <cfRule type="cellIs" dxfId="732" priority="596" stopIfTrue="1" operator="equal">
      <formula>"Low"</formula>
    </cfRule>
    <cfRule type="cellIs" dxfId="731" priority="597" stopIfTrue="1" operator="equal">
      <formula>"High"</formula>
    </cfRule>
    <cfRule type="cellIs" dxfId="730" priority="598" stopIfTrue="1" operator="equal">
      <formula>"Extreme"</formula>
    </cfRule>
  </conditionalFormatting>
  <conditionalFormatting sqref="P359">
    <cfRule type="cellIs" dxfId="729" priority="595" stopIfTrue="1" operator="equal">
      <formula>"Medium"</formula>
    </cfRule>
  </conditionalFormatting>
  <conditionalFormatting sqref="P359">
    <cfRule type="cellIs" dxfId="728" priority="594" stopIfTrue="1" operator="equal">
      <formula>"""Adequate"""</formula>
    </cfRule>
  </conditionalFormatting>
  <conditionalFormatting sqref="P359">
    <cfRule type="cellIs" dxfId="727" priority="591" operator="equal">
      <formula>"Has Room for improvement"</formula>
    </cfRule>
    <cfRule type="cellIs" dxfId="726" priority="592" stopIfTrue="1" operator="equal">
      <formula>"Inadequate"</formula>
    </cfRule>
    <cfRule type="cellIs" dxfId="725" priority="593" stopIfTrue="1" operator="equal">
      <formula>"Adequate"</formula>
    </cfRule>
  </conditionalFormatting>
  <conditionalFormatting sqref="P359">
    <cfRule type="cellIs" dxfId="724" priority="588" stopIfTrue="1" operator="equal">
      <formula>"Low"</formula>
    </cfRule>
    <cfRule type="cellIs" dxfId="723" priority="589" stopIfTrue="1" operator="equal">
      <formula>"High"</formula>
    </cfRule>
    <cfRule type="cellIs" dxfId="722" priority="590" stopIfTrue="1" operator="equal">
      <formula>"Extreme"</formula>
    </cfRule>
  </conditionalFormatting>
  <conditionalFormatting sqref="P359">
    <cfRule type="cellIs" dxfId="721" priority="587" stopIfTrue="1" operator="equal">
      <formula>"Medium"</formula>
    </cfRule>
  </conditionalFormatting>
  <conditionalFormatting sqref="P359">
    <cfRule type="cellIs" dxfId="720" priority="586" stopIfTrue="1" operator="equal">
      <formula>"""Adequate"""</formula>
    </cfRule>
  </conditionalFormatting>
  <conditionalFormatting sqref="P359">
    <cfRule type="cellIs" dxfId="719" priority="583" operator="equal">
      <formula>"Has Room for improvement"</formula>
    </cfRule>
    <cfRule type="cellIs" dxfId="718" priority="584" stopIfTrue="1" operator="equal">
      <formula>"Inadequate"</formula>
    </cfRule>
    <cfRule type="cellIs" dxfId="717" priority="585" stopIfTrue="1" operator="equal">
      <formula>"Adequate"</formula>
    </cfRule>
  </conditionalFormatting>
  <conditionalFormatting sqref="P359">
    <cfRule type="cellIs" dxfId="716" priority="580" stopIfTrue="1" operator="equal">
      <formula>"Low"</formula>
    </cfRule>
    <cfRule type="cellIs" dxfId="715" priority="581" stopIfTrue="1" operator="equal">
      <formula>"High"</formula>
    </cfRule>
    <cfRule type="cellIs" dxfId="714" priority="582" stopIfTrue="1" operator="equal">
      <formula>"Extreme"</formula>
    </cfRule>
  </conditionalFormatting>
  <conditionalFormatting sqref="P359">
    <cfRule type="cellIs" dxfId="713" priority="579" stopIfTrue="1" operator="equal">
      <formula>"Medium"</formula>
    </cfRule>
  </conditionalFormatting>
  <conditionalFormatting sqref="P359">
    <cfRule type="cellIs" dxfId="712" priority="578" stopIfTrue="1" operator="equal">
      <formula>"""Adequate"""</formula>
    </cfRule>
  </conditionalFormatting>
  <conditionalFormatting sqref="P359">
    <cfRule type="cellIs" dxfId="711" priority="575" operator="equal">
      <formula>"Has Room for improvement"</formula>
    </cfRule>
    <cfRule type="cellIs" dxfId="710" priority="576" stopIfTrue="1" operator="equal">
      <formula>"Inadequate"</formula>
    </cfRule>
    <cfRule type="cellIs" dxfId="709" priority="577" stopIfTrue="1" operator="equal">
      <formula>"Adequate"</formula>
    </cfRule>
  </conditionalFormatting>
  <conditionalFormatting sqref="P359">
    <cfRule type="cellIs" dxfId="708" priority="572" stopIfTrue="1" operator="equal">
      <formula>"Low"</formula>
    </cfRule>
    <cfRule type="cellIs" dxfId="707" priority="573" stopIfTrue="1" operator="equal">
      <formula>"High"</formula>
    </cfRule>
    <cfRule type="cellIs" dxfId="706" priority="574" stopIfTrue="1" operator="equal">
      <formula>"Extreme"</formula>
    </cfRule>
  </conditionalFormatting>
  <conditionalFormatting sqref="P359">
    <cfRule type="cellIs" dxfId="705" priority="571" stopIfTrue="1" operator="equal">
      <formula>"Medium"</formula>
    </cfRule>
  </conditionalFormatting>
  <conditionalFormatting sqref="P359">
    <cfRule type="cellIs" dxfId="704" priority="570" stopIfTrue="1" operator="equal">
      <formula>"""Adequate"""</formula>
    </cfRule>
  </conditionalFormatting>
  <conditionalFormatting sqref="P359">
    <cfRule type="cellIs" dxfId="703" priority="567" operator="equal">
      <formula>"Has Room for improvement"</formula>
    </cfRule>
    <cfRule type="cellIs" dxfId="702" priority="568" stopIfTrue="1" operator="equal">
      <formula>"Inadequate"</formula>
    </cfRule>
    <cfRule type="cellIs" dxfId="701" priority="569" stopIfTrue="1" operator="equal">
      <formula>"Adequate"</formula>
    </cfRule>
  </conditionalFormatting>
  <conditionalFormatting sqref="P359">
    <cfRule type="cellIs" dxfId="700" priority="564" stopIfTrue="1" operator="equal">
      <formula>"Low"</formula>
    </cfRule>
    <cfRule type="cellIs" dxfId="699" priority="565" stopIfTrue="1" operator="equal">
      <formula>"High"</formula>
    </cfRule>
    <cfRule type="cellIs" dxfId="698" priority="566" stopIfTrue="1" operator="equal">
      <formula>"Extreme"</formula>
    </cfRule>
  </conditionalFormatting>
  <conditionalFormatting sqref="P359">
    <cfRule type="cellIs" dxfId="697" priority="563" stopIfTrue="1" operator="equal">
      <formula>"Medium"</formula>
    </cfRule>
  </conditionalFormatting>
  <conditionalFormatting sqref="P359">
    <cfRule type="cellIs" dxfId="696" priority="562" stopIfTrue="1" operator="equal">
      <formula>"""Adequate"""</formula>
    </cfRule>
  </conditionalFormatting>
  <conditionalFormatting sqref="P359">
    <cfRule type="cellIs" dxfId="695" priority="559" operator="equal">
      <formula>"Has Room for improvement"</formula>
    </cfRule>
    <cfRule type="cellIs" dxfId="694" priority="560" stopIfTrue="1" operator="equal">
      <formula>"Inadequate"</formula>
    </cfRule>
    <cfRule type="cellIs" dxfId="693" priority="561" stopIfTrue="1" operator="equal">
      <formula>"Adequate"</formula>
    </cfRule>
  </conditionalFormatting>
  <conditionalFormatting sqref="P359">
    <cfRule type="cellIs" dxfId="692" priority="556" stopIfTrue="1" operator="equal">
      <formula>"Low"</formula>
    </cfRule>
    <cfRule type="cellIs" dxfId="691" priority="557" stopIfTrue="1" operator="equal">
      <formula>"High"</formula>
    </cfRule>
    <cfRule type="cellIs" dxfId="690" priority="558" stopIfTrue="1" operator="equal">
      <formula>"Extreme"</formula>
    </cfRule>
  </conditionalFormatting>
  <conditionalFormatting sqref="P359">
    <cfRule type="cellIs" dxfId="689" priority="555" stopIfTrue="1" operator="equal">
      <formula>"Medium"</formula>
    </cfRule>
  </conditionalFormatting>
  <conditionalFormatting sqref="P359">
    <cfRule type="cellIs" dxfId="688" priority="554" stopIfTrue="1" operator="equal">
      <formula>"""Adequate"""</formula>
    </cfRule>
  </conditionalFormatting>
  <conditionalFormatting sqref="P359">
    <cfRule type="cellIs" dxfId="687" priority="551" operator="equal">
      <formula>"Has Room for improvement"</formula>
    </cfRule>
    <cfRule type="cellIs" dxfId="686" priority="552" stopIfTrue="1" operator="equal">
      <formula>"Inadequate"</formula>
    </cfRule>
    <cfRule type="cellIs" dxfId="685" priority="553" stopIfTrue="1" operator="equal">
      <formula>"Adequate"</formula>
    </cfRule>
  </conditionalFormatting>
  <conditionalFormatting sqref="P239">
    <cfRule type="cellIs" dxfId="684" priority="546" stopIfTrue="1" operator="equal">
      <formula>"Low"</formula>
    </cfRule>
    <cfRule type="cellIs" dxfId="683" priority="548" stopIfTrue="1" operator="equal">
      <formula>"High"</formula>
    </cfRule>
    <cfRule type="cellIs" dxfId="682" priority="549" stopIfTrue="1" operator="equal">
      <formula>"Extreme"</formula>
    </cfRule>
  </conditionalFormatting>
  <conditionalFormatting sqref="P239">
    <cfRule type="cellIs" dxfId="681" priority="547" stopIfTrue="1" operator="equal">
      <formula>"Medium"</formula>
    </cfRule>
  </conditionalFormatting>
  <conditionalFormatting sqref="P239">
    <cfRule type="cellIs" dxfId="680" priority="550" stopIfTrue="1" operator="equal">
      <formula>"""Adequate"""</formula>
    </cfRule>
  </conditionalFormatting>
  <conditionalFormatting sqref="P239">
    <cfRule type="cellIs" dxfId="679" priority="543" operator="equal">
      <formula>"Has Room for improvement"</formula>
    </cfRule>
    <cfRule type="cellIs" dxfId="678" priority="544" stopIfTrue="1" operator="equal">
      <formula>"Inadequate"</formula>
    </cfRule>
    <cfRule type="cellIs" dxfId="677" priority="545" stopIfTrue="1" operator="equal">
      <formula>"Adequate"</formula>
    </cfRule>
  </conditionalFormatting>
  <conditionalFormatting sqref="P239">
    <cfRule type="cellIs" dxfId="676" priority="540" stopIfTrue="1" operator="equal">
      <formula>"Low"</formula>
    </cfRule>
    <cfRule type="cellIs" dxfId="675" priority="541" stopIfTrue="1" operator="equal">
      <formula>"High"</formula>
    </cfRule>
    <cfRule type="cellIs" dxfId="674" priority="542" stopIfTrue="1" operator="equal">
      <formula>"Extreme"</formula>
    </cfRule>
  </conditionalFormatting>
  <conditionalFormatting sqref="P239">
    <cfRule type="cellIs" dxfId="673" priority="539" stopIfTrue="1" operator="equal">
      <formula>"Medium"</formula>
    </cfRule>
  </conditionalFormatting>
  <conditionalFormatting sqref="P239">
    <cfRule type="cellIs" dxfId="672" priority="538" stopIfTrue="1" operator="equal">
      <formula>"""Adequate"""</formula>
    </cfRule>
  </conditionalFormatting>
  <conditionalFormatting sqref="P239">
    <cfRule type="cellIs" dxfId="671" priority="535" operator="equal">
      <formula>"Has Room for improvement"</formula>
    </cfRule>
    <cfRule type="cellIs" dxfId="670" priority="536" stopIfTrue="1" operator="equal">
      <formula>"Inadequate"</formula>
    </cfRule>
    <cfRule type="cellIs" dxfId="669" priority="537" stopIfTrue="1" operator="equal">
      <formula>"Adequate"</formula>
    </cfRule>
  </conditionalFormatting>
  <conditionalFormatting sqref="P239">
    <cfRule type="cellIs" dxfId="668" priority="532" stopIfTrue="1" operator="equal">
      <formula>"Low"</formula>
    </cfRule>
    <cfRule type="cellIs" dxfId="667" priority="533" stopIfTrue="1" operator="equal">
      <formula>"High"</formula>
    </cfRule>
    <cfRule type="cellIs" dxfId="666" priority="534" stopIfTrue="1" operator="equal">
      <formula>"Extreme"</formula>
    </cfRule>
  </conditionalFormatting>
  <conditionalFormatting sqref="P239">
    <cfRule type="cellIs" dxfId="665" priority="531" stopIfTrue="1" operator="equal">
      <formula>"Medium"</formula>
    </cfRule>
  </conditionalFormatting>
  <conditionalFormatting sqref="P239">
    <cfRule type="cellIs" dxfId="664" priority="530" stopIfTrue="1" operator="equal">
      <formula>"""Adequate"""</formula>
    </cfRule>
  </conditionalFormatting>
  <conditionalFormatting sqref="P239">
    <cfRule type="cellIs" dxfId="663" priority="527" operator="equal">
      <formula>"Has Room for improvement"</formula>
    </cfRule>
    <cfRule type="cellIs" dxfId="662" priority="528" stopIfTrue="1" operator="equal">
      <formula>"Inadequate"</formula>
    </cfRule>
    <cfRule type="cellIs" dxfId="661" priority="529" stopIfTrue="1" operator="equal">
      <formula>"Adequate"</formula>
    </cfRule>
  </conditionalFormatting>
  <conditionalFormatting sqref="P239">
    <cfRule type="cellIs" dxfId="660" priority="524" stopIfTrue="1" operator="equal">
      <formula>"Low"</formula>
    </cfRule>
    <cfRule type="cellIs" dxfId="659" priority="525" stopIfTrue="1" operator="equal">
      <formula>"High"</formula>
    </cfRule>
    <cfRule type="cellIs" dxfId="658" priority="526" stopIfTrue="1" operator="equal">
      <formula>"Extreme"</formula>
    </cfRule>
  </conditionalFormatting>
  <conditionalFormatting sqref="P239">
    <cfRule type="cellIs" dxfId="657" priority="523" stopIfTrue="1" operator="equal">
      <formula>"Medium"</formula>
    </cfRule>
  </conditionalFormatting>
  <conditionalFormatting sqref="P239">
    <cfRule type="cellIs" dxfId="656" priority="522" stopIfTrue="1" operator="equal">
      <formula>"""Adequate"""</formula>
    </cfRule>
  </conditionalFormatting>
  <conditionalFormatting sqref="P239">
    <cfRule type="cellIs" dxfId="655" priority="519" operator="equal">
      <formula>"Has Room for improvement"</formula>
    </cfRule>
    <cfRule type="cellIs" dxfId="654" priority="520" stopIfTrue="1" operator="equal">
      <formula>"Inadequate"</formula>
    </cfRule>
    <cfRule type="cellIs" dxfId="653" priority="521" stopIfTrue="1" operator="equal">
      <formula>"Adequate"</formula>
    </cfRule>
  </conditionalFormatting>
  <conditionalFormatting sqref="P239">
    <cfRule type="cellIs" dxfId="652" priority="516" stopIfTrue="1" operator="equal">
      <formula>"Low"</formula>
    </cfRule>
    <cfRule type="cellIs" dxfId="651" priority="517" stopIfTrue="1" operator="equal">
      <formula>"High"</formula>
    </cfRule>
    <cfRule type="cellIs" dxfId="650" priority="518" stopIfTrue="1" operator="equal">
      <formula>"Extreme"</formula>
    </cfRule>
  </conditionalFormatting>
  <conditionalFormatting sqref="P239">
    <cfRule type="cellIs" dxfId="649" priority="515" stopIfTrue="1" operator="equal">
      <formula>"Medium"</formula>
    </cfRule>
  </conditionalFormatting>
  <conditionalFormatting sqref="P239">
    <cfRule type="cellIs" dxfId="648" priority="514" stopIfTrue="1" operator="equal">
      <formula>"""Adequate"""</formula>
    </cfRule>
  </conditionalFormatting>
  <conditionalFormatting sqref="P239">
    <cfRule type="cellIs" dxfId="647" priority="511" operator="equal">
      <formula>"Has Room for improvement"</formula>
    </cfRule>
    <cfRule type="cellIs" dxfId="646" priority="512" stopIfTrue="1" operator="equal">
      <formula>"Inadequate"</formula>
    </cfRule>
    <cfRule type="cellIs" dxfId="645" priority="513" stopIfTrue="1" operator="equal">
      <formula>"Adequate"</formula>
    </cfRule>
  </conditionalFormatting>
  <conditionalFormatting sqref="P239">
    <cfRule type="cellIs" dxfId="644" priority="508" stopIfTrue="1" operator="equal">
      <formula>"Low"</formula>
    </cfRule>
    <cfRule type="cellIs" dxfId="643" priority="509" stopIfTrue="1" operator="equal">
      <formula>"High"</formula>
    </cfRule>
    <cfRule type="cellIs" dxfId="642" priority="510" stopIfTrue="1" operator="equal">
      <formula>"Extreme"</formula>
    </cfRule>
  </conditionalFormatting>
  <conditionalFormatting sqref="P239">
    <cfRule type="cellIs" dxfId="641" priority="507" stopIfTrue="1" operator="equal">
      <formula>"Medium"</formula>
    </cfRule>
  </conditionalFormatting>
  <conditionalFormatting sqref="P239">
    <cfRule type="cellIs" dxfId="640" priority="506" stopIfTrue="1" operator="equal">
      <formula>"""Adequate"""</formula>
    </cfRule>
  </conditionalFormatting>
  <conditionalFormatting sqref="P239">
    <cfRule type="cellIs" dxfId="639" priority="503" operator="equal">
      <formula>"Has Room for improvement"</formula>
    </cfRule>
    <cfRule type="cellIs" dxfId="638" priority="504" stopIfTrue="1" operator="equal">
      <formula>"Inadequate"</formula>
    </cfRule>
    <cfRule type="cellIs" dxfId="637" priority="505" stopIfTrue="1" operator="equal">
      <formula>"Adequate"</formula>
    </cfRule>
  </conditionalFormatting>
  <conditionalFormatting sqref="P239">
    <cfRule type="cellIs" dxfId="636" priority="500" stopIfTrue="1" operator="equal">
      <formula>"Low"</formula>
    </cfRule>
    <cfRule type="cellIs" dxfId="635" priority="501" stopIfTrue="1" operator="equal">
      <formula>"High"</formula>
    </cfRule>
    <cfRule type="cellIs" dxfId="634" priority="502" stopIfTrue="1" operator="equal">
      <formula>"Extreme"</formula>
    </cfRule>
  </conditionalFormatting>
  <conditionalFormatting sqref="P239">
    <cfRule type="cellIs" dxfId="633" priority="499" stopIfTrue="1" operator="equal">
      <formula>"Medium"</formula>
    </cfRule>
  </conditionalFormatting>
  <conditionalFormatting sqref="P239">
    <cfRule type="cellIs" dxfId="632" priority="498" stopIfTrue="1" operator="equal">
      <formula>"""Adequate"""</formula>
    </cfRule>
  </conditionalFormatting>
  <conditionalFormatting sqref="P239">
    <cfRule type="cellIs" dxfId="631" priority="495" operator="equal">
      <formula>"Has Room for improvement"</formula>
    </cfRule>
    <cfRule type="cellIs" dxfId="630" priority="496" stopIfTrue="1" operator="equal">
      <formula>"Inadequate"</formula>
    </cfRule>
    <cfRule type="cellIs" dxfId="629" priority="497" stopIfTrue="1" operator="equal">
      <formula>"Adequate"</formula>
    </cfRule>
  </conditionalFormatting>
  <conditionalFormatting sqref="P239">
    <cfRule type="cellIs" dxfId="628" priority="492" stopIfTrue="1" operator="equal">
      <formula>"Low"</formula>
    </cfRule>
    <cfRule type="cellIs" dxfId="627" priority="493" stopIfTrue="1" operator="equal">
      <formula>"High"</formula>
    </cfRule>
    <cfRule type="cellIs" dxfId="626" priority="494" stopIfTrue="1" operator="equal">
      <formula>"Extreme"</formula>
    </cfRule>
  </conditionalFormatting>
  <conditionalFormatting sqref="P239">
    <cfRule type="cellIs" dxfId="625" priority="491" stopIfTrue="1" operator="equal">
      <formula>"Medium"</formula>
    </cfRule>
  </conditionalFormatting>
  <conditionalFormatting sqref="P239">
    <cfRule type="cellIs" dxfId="624" priority="490" stopIfTrue="1" operator="equal">
      <formula>"""Adequate"""</formula>
    </cfRule>
  </conditionalFormatting>
  <conditionalFormatting sqref="P239">
    <cfRule type="cellIs" dxfId="623" priority="487" operator="equal">
      <formula>"Has Room for improvement"</formula>
    </cfRule>
    <cfRule type="cellIs" dxfId="622" priority="488" stopIfTrue="1" operator="equal">
      <formula>"Inadequate"</formula>
    </cfRule>
    <cfRule type="cellIs" dxfId="621" priority="489" stopIfTrue="1" operator="equal">
      <formula>"Adequate"</formula>
    </cfRule>
  </conditionalFormatting>
  <conditionalFormatting sqref="P119">
    <cfRule type="cellIs" dxfId="620" priority="482" stopIfTrue="1" operator="equal">
      <formula>"Low"</formula>
    </cfRule>
    <cfRule type="cellIs" dxfId="619" priority="484" stopIfTrue="1" operator="equal">
      <formula>"High"</formula>
    </cfRule>
    <cfRule type="cellIs" dxfId="618" priority="485" stopIfTrue="1" operator="equal">
      <formula>"Extreme"</formula>
    </cfRule>
  </conditionalFormatting>
  <conditionalFormatting sqref="P119">
    <cfRule type="cellIs" dxfId="617" priority="483" stopIfTrue="1" operator="equal">
      <formula>"Medium"</formula>
    </cfRule>
  </conditionalFormatting>
  <conditionalFormatting sqref="P119">
    <cfRule type="cellIs" dxfId="616" priority="486" stopIfTrue="1" operator="equal">
      <formula>"""Adequate"""</formula>
    </cfRule>
  </conditionalFormatting>
  <conditionalFormatting sqref="P119">
    <cfRule type="cellIs" dxfId="615" priority="479" operator="equal">
      <formula>"Has Room for improvement"</formula>
    </cfRule>
    <cfRule type="cellIs" dxfId="614" priority="480" stopIfTrue="1" operator="equal">
      <formula>"Inadequate"</formula>
    </cfRule>
    <cfRule type="cellIs" dxfId="613" priority="481" stopIfTrue="1" operator="equal">
      <formula>"Adequate"</formula>
    </cfRule>
  </conditionalFormatting>
  <conditionalFormatting sqref="P119">
    <cfRule type="cellIs" dxfId="612" priority="476" stopIfTrue="1" operator="equal">
      <formula>"Low"</formula>
    </cfRule>
    <cfRule type="cellIs" dxfId="611" priority="477" stopIfTrue="1" operator="equal">
      <formula>"High"</formula>
    </cfRule>
    <cfRule type="cellIs" dxfId="610" priority="478" stopIfTrue="1" operator="equal">
      <formula>"Extreme"</formula>
    </cfRule>
  </conditionalFormatting>
  <conditionalFormatting sqref="P119">
    <cfRule type="cellIs" dxfId="609" priority="475" stopIfTrue="1" operator="equal">
      <formula>"Medium"</formula>
    </cfRule>
  </conditionalFormatting>
  <conditionalFormatting sqref="P119">
    <cfRule type="cellIs" dxfId="608" priority="474" stopIfTrue="1" operator="equal">
      <formula>"""Adequate"""</formula>
    </cfRule>
  </conditionalFormatting>
  <conditionalFormatting sqref="P119">
    <cfRule type="cellIs" dxfId="607" priority="471" operator="equal">
      <formula>"Has Room for improvement"</formula>
    </cfRule>
    <cfRule type="cellIs" dxfId="606" priority="472" stopIfTrue="1" operator="equal">
      <formula>"Inadequate"</formula>
    </cfRule>
    <cfRule type="cellIs" dxfId="605" priority="473" stopIfTrue="1" operator="equal">
      <formula>"Adequate"</formula>
    </cfRule>
  </conditionalFormatting>
  <conditionalFormatting sqref="P119">
    <cfRule type="cellIs" dxfId="604" priority="468" stopIfTrue="1" operator="equal">
      <formula>"Low"</formula>
    </cfRule>
    <cfRule type="cellIs" dxfId="603" priority="469" stopIfTrue="1" operator="equal">
      <formula>"High"</formula>
    </cfRule>
    <cfRule type="cellIs" dxfId="602" priority="470" stopIfTrue="1" operator="equal">
      <formula>"Extreme"</formula>
    </cfRule>
  </conditionalFormatting>
  <conditionalFormatting sqref="P119">
    <cfRule type="cellIs" dxfId="601" priority="467" stopIfTrue="1" operator="equal">
      <formula>"Medium"</formula>
    </cfRule>
  </conditionalFormatting>
  <conditionalFormatting sqref="P119">
    <cfRule type="cellIs" dxfId="600" priority="466" stopIfTrue="1" operator="equal">
      <formula>"""Adequate"""</formula>
    </cfRule>
  </conditionalFormatting>
  <conditionalFormatting sqref="P119">
    <cfRule type="cellIs" dxfId="599" priority="463" operator="equal">
      <formula>"Has Room for improvement"</formula>
    </cfRule>
    <cfRule type="cellIs" dxfId="598" priority="464" stopIfTrue="1" operator="equal">
      <formula>"Inadequate"</formula>
    </cfRule>
    <cfRule type="cellIs" dxfId="597" priority="465" stopIfTrue="1" operator="equal">
      <formula>"Adequate"</formula>
    </cfRule>
  </conditionalFormatting>
  <conditionalFormatting sqref="P119">
    <cfRule type="cellIs" dxfId="596" priority="460" stopIfTrue="1" operator="equal">
      <formula>"Low"</formula>
    </cfRule>
    <cfRule type="cellIs" dxfId="595" priority="461" stopIfTrue="1" operator="equal">
      <formula>"High"</formula>
    </cfRule>
    <cfRule type="cellIs" dxfId="594" priority="462" stopIfTrue="1" operator="equal">
      <formula>"Extreme"</formula>
    </cfRule>
  </conditionalFormatting>
  <conditionalFormatting sqref="P119">
    <cfRule type="cellIs" dxfId="593" priority="459" stopIfTrue="1" operator="equal">
      <formula>"Medium"</formula>
    </cfRule>
  </conditionalFormatting>
  <conditionalFormatting sqref="P119">
    <cfRule type="cellIs" dxfId="592" priority="458" stopIfTrue="1" operator="equal">
      <formula>"""Adequate"""</formula>
    </cfRule>
  </conditionalFormatting>
  <conditionalFormatting sqref="P119">
    <cfRule type="cellIs" dxfId="591" priority="455" operator="equal">
      <formula>"Has Room for improvement"</formula>
    </cfRule>
    <cfRule type="cellIs" dxfId="590" priority="456" stopIfTrue="1" operator="equal">
      <formula>"Inadequate"</formula>
    </cfRule>
    <cfRule type="cellIs" dxfId="589" priority="457" stopIfTrue="1" operator="equal">
      <formula>"Adequate"</formula>
    </cfRule>
  </conditionalFormatting>
  <conditionalFormatting sqref="P119">
    <cfRule type="cellIs" dxfId="588" priority="452" stopIfTrue="1" operator="equal">
      <formula>"Low"</formula>
    </cfRule>
    <cfRule type="cellIs" dxfId="587" priority="453" stopIfTrue="1" operator="equal">
      <formula>"High"</formula>
    </cfRule>
    <cfRule type="cellIs" dxfId="586" priority="454" stopIfTrue="1" operator="equal">
      <formula>"Extreme"</formula>
    </cfRule>
  </conditionalFormatting>
  <conditionalFormatting sqref="P119">
    <cfRule type="cellIs" dxfId="585" priority="451" stopIfTrue="1" operator="equal">
      <formula>"Medium"</formula>
    </cfRule>
  </conditionalFormatting>
  <conditionalFormatting sqref="P119">
    <cfRule type="cellIs" dxfId="584" priority="450" stopIfTrue="1" operator="equal">
      <formula>"""Adequate"""</formula>
    </cfRule>
  </conditionalFormatting>
  <conditionalFormatting sqref="P119">
    <cfRule type="cellIs" dxfId="583" priority="447" operator="equal">
      <formula>"Has Room for improvement"</formula>
    </cfRule>
    <cfRule type="cellIs" dxfId="582" priority="448" stopIfTrue="1" operator="equal">
      <formula>"Inadequate"</formula>
    </cfRule>
    <cfRule type="cellIs" dxfId="581" priority="449" stopIfTrue="1" operator="equal">
      <formula>"Adequate"</formula>
    </cfRule>
  </conditionalFormatting>
  <conditionalFormatting sqref="P119">
    <cfRule type="cellIs" dxfId="580" priority="444" stopIfTrue="1" operator="equal">
      <formula>"Low"</formula>
    </cfRule>
    <cfRule type="cellIs" dxfId="579" priority="445" stopIfTrue="1" operator="equal">
      <formula>"High"</formula>
    </cfRule>
    <cfRule type="cellIs" dxfId="578" priority="446" stopIfTrue="1" operator="equal">
      <formula>"Extreme"</formula>
    </cfRule>
  </conditionalFormatting>
  <conditionalFormatting sqref="P119">
    <cfRule type="cellIs" dxfId="577" priority="443" stopIfTrue="1" operator="equal">
      <formula>"Medium"</formula>
    </cfRule>
  </conditionalFormatting>
  <conditionalFormatting sqref="P119">
    <cfRule type="cellIs" dxfId="576" priority="442" stopIfTrue="1" operator="equal">
      <formula>"""Adequate"""</formula>
    </cfRule>
  </conditionalFormatting>
  <conditionalFormatting sqref="P119">
    <cfRule type="cellIs" dxfId="575" priority="439" operator="equal">
      <formula>"Has Room for improvement"</formula>
    </cfRule>
    <cfRule type="cellIs" dxfId="574" priority="440" stopIfTrue="1" operator="equal">
      <formula>"Inadequate"</formula>
    </cfRule>
    <cfRule type="cellIs" dxfId="573" priority="441" stopIfTrue="1" operator="equal">
      <formula>"Adequate"</formula>
    </cfRule>
  </conditionalFormatting>
  <conditionalFormatting sqref="P119">
    <cfRule type="cellIs" dxfId="572" priority="436" stopIfTrue="1" operator="equal">
      <formula>"Low"</formula>
    </cfRule>
    <cfRule type="cellIs" dxfId="571" priority="437" stopIfTrue="1" operator="equal">
      <formula>"High"</formula>
    </cfRule>
    <cfRule type="cellIs" dxfId="570" priority="438" stopIfTrue="1" operator="equal">
      <formula>"Extreme"</formula>
    </cfRule>
  </conditionalFormatting>
  <conditionalFormatting sqref="P119">
    <cfRule type="cellIs" dxfId="569" priority="435" stopIfTrue="1" operator="equal">
      <formula>"Medium"</formula>
    </cfRule>
  </conditionalFormatting>
  <conditionalFormatting sqref="P119">
    <cfRule type="cellIs" dxfId="568" priority="434" stopIfTrue="1" operator="equal">
      <formula>"""Adequate"""</formula>
    </cfRule>
  </conditionalFormatting>
  <conditionalFormatting sqref="P119">
    <cfRule type="cellIs" dxfId="567" priority="431" operator="equal">
      <formula>"Has Room for improvement"</formula>
    </cfRule>
    <cfRule type="cellIs" dxfId="566" priority="432" stopIfTrue="1" operator="equal">
      <formula>"Inadequate"</formula>
    </cfRule>
    <cfRule type="cellIs" dxfId="565" priority="433" stopIfTrue="1" operator="equal">
      <formula>"Adequate"</formula>
    </cfRule>
  </conditionalFormatting>
  <conditionalFormatting sqref="P119">
    <cfRule type="cellIs" dxfId="564" priority="428" stopIfTrue="1" operator="equal">
      <formula>"Low"</formula>
    </cfRule>
    <cfRule type="cellIs" dxfId="563" priority="429" stopIfTrue="1" operator="equal">
      <formula>"High"</formula>
    </cfRule>
    <cfRule type="cellIs" dxfId="562" priority="430" stopIfTrue="1" operator="equal">
      <formula>"Extreme"</formula>
    </cfRule>
  </conditionalFormatting>
  <conditionalFormatting sqref="P119">
    <cfRule type="cellIs" dxfId="561" priority="427" stopIfTrue="1" operator="equal">
      <formula>"Medium"</formula>
    </cfRule>
  </conditionalFormatting>
  <conditionalFormatting sqref="P119">
    <cfRule type="cellIs" dxfId="560" priority="426" stopIfTrue="1" operator="equal">
      <formula>"""Adequate"""</formula>
    </cfRule>
  </conditionalFormatting>
  <conditionalFormatting sqref="P119">
    <cfRule type="cellIs" dxfId="559" priority="423" operator="equal">
      <formula>"Has Room for improvement"</formula>
    </cfRule>
    <cfRule type="cellIs" dxfId="558" priority="424" stopIfTrue="1" operator="equal">
      <formula>"Inadequate"</formula>
    </cfRule>
    <cfRule type="cellIs" dxfId="557" priority="425" stopIfTrue="1" operator="equal">
      <formula>"Adequate"</formula>
    </cfRule>
  </conditionalFormatting>
  <conditionalFormatting sqref="P479">
    <cfRule type="cellIs" dxfId="556" priority="418" stopIfTrue="1" operator="equal">
      <formula>"Low"</formula>
    </cfRule>
    <cfRule type="cellIs" dxfId="555" priority="420" stopIfTrue="1" operator="equal">
      <formula>"High"</formula>
    </cfRule>
    <cfRule type="cellIs" dxfId="554" priority="421" stopIfTrue="1" operator="equal">
      <formula>"Extreme"</formula>
    </cfRule>
  </conditionalFormatting>
  <conditionalFormatting sqref="P479">
    <cfRule type="cellIs" dxfId="553" priority="419" stopIfTrue="1" operator="equal">
      <formula>"Medium"</formula>
    </cfRule>
  </conditionalFormatting>
  <conditionalFormatting sqref="P479">
    <cfRule type="cellIs" dxfId="552" priority="422" stopIfTrue="1" operator="equal">
      <formula>"""Adequate"""</formula>
    </cfRule>
  </conditionalFormatting>
  <conditionalFormatting sqref="P479">
    <cfRule type="cellIs" dxfId="551" priority="415" operator="equal">
      <formula>"Has Room for improvement"</formula>
    </cfRule>
    <cfRule type="cellIs" dxfId="550" priority="416" stopIfTrue="1" operator="equal">
      <formula>"Inadequate"</formula>
    </cfRule>
    <cfRule type="cellIs" dxfId="549" priority="417" stopIfTrue="1" operator="equal">
      <formula>"Adequate"</formula>
    </cfRule>
  </conditionalFormatting>
  <conditionalFormatting sqref="P479">
    <cfRule type="cellIs" dxfId="548" priority="412" stopIfTrue="1" operator="equal">
      <formula>"Low"</formula>
    </cfRule>
    <cfRule type="cellIs" dxfId="547" priority="413" stopIfTrue="1" operator="equal">
      <formula>"High"</formula>
    </cfRule>
    <cfRule type="cellIs" dxfId="546" priority="414" stopIfTrue="1" operator="equal">
      <formula>"Extreme"</formula>
    </cfRule>
  </conditionalFormatting>
  <conditionalFormatting sqref="P479">
    <cfRule type="cellIs" dxfId="545" priority="411" stopIfTrue="1" operator="equal">
      <formula>"Medium"</formula>
    </cfRule>
  </conditionalFormatting>
  <conditionalFormatting sqref="P479">
    <cfRule type="cellIs" dxfId="544" priority="410" stopIfTrue="1" operator="equal">
      <formula>"""Adequate"""</formula>
    </cfRule>
  </conditionalFormatting>
  <conditionalFormatting sqref="P479">
    <cfRule type="cellIs" dxfId="543" priority="407" operator="equal">
      <formula>"Has Room for improvement"</formula>
    </cfRule>
    <cfRule type="cellIs" dxfId="542" priority="408" stopIfTrue="1" operator="equal">
      <formula>"Inadequate"</formula>
    </cfRule>
    <cfRule type="cellIs" dxfId="541" priority="409" stopIfTrue="1" operator="equal">
      <formula>"Adequate"</formula>
    </cfRule>
  </conditionalFormatting>
  <conditionalFormatting sqref="P479">
    <cfRule type="cellIs" dxfId="540" priority="404" stopIfTrue="1" operator="equal">
      <formula>"Low"</formula>
    </cfRule>
    <cfRule type="cellIs" dxfId="539" priority="405" stopIfTrue="1" operator="equal">
      <formula>"High"</formula>
    </cfRule>
    <cfRule type="cellIs" dxfId="538" priority="406" stopIfTrue="1" operator="equal">
      <formula>"Extreme"</formula>
    </cfRule>
  </conditionalFormatting>
  <conditionalFormatting sqref="P479">
    <cfRule type="cellIs" dxfId="537" priority="403" stopIfTrue="1" operator="equal">
      <formula>"Medium"</formula>
    </cfRule>
  </conditionalFormatting>
  <conditionalFormatting sqref="P479">
    <cfRule type="cellIs" dxfId="536" priority="402" stopIfTrue="1" operator="equal">
      <formula>"""Adequate"""</formula>
    </cfRule>
  </conditionalFormatting>
  <conditionalFormatting sqref="P479">
    <cfRule type="cellIs" dxfId="535" priority="399" operator="equal">
      <formula>"Has Room for improvement"</formula>
    </cfRule>
    <cfRule type="cellIs" dxfId="534" priority="400" stopIfTrue="1" operator="equal">
      <formula>"Inadequate"</formula>
    </cfRule>
    <cfRule type="cellIs" dxfId="533" priority="401" stopIfTrue="1" operator="equal">
      <formula>"Adequate"</formula>
    </cfRule>
  </conditionalFormatting>
  <conditionalFormatting sqref="P479">
    <cfRule type="cellIs" dxfId="532" priority="396" stopIfTrue="1" operator="equal">
      <formula>"Low"</formula>
    </cfRule>
    <cfRule type="cellIs" dxfId="531" priority="397" stopIfTrue="1" operator="equal">
      <formula>"High"</formula>
    </cfRule>
    <cfRule type="cellIs" dxfId="530" priority="398" stopIfTrue="1" operator="equal">
      <formula>"Extreme"</formula>
    </cfRule>
  </conditionalFormatting>
  <conditionalFormatting sqref="P479">
    <cfRule type="cellIs" dxfId="529" priority="395" stopIfTrue="1" operator="equal">
      <formula>"Medium"</formula>
    </cfRule>
  </conditionalFormatting>
  <conditionalFormatting sqref="P479">
    <cfRule type="cellIs" dxfId="528" priority="394" stopIfTrue="1" operator="equal">
      <formula>"""Adequate"""</formula>
    </cfRule>
  </conditionalFormatting>
  <conditionalFormatting sqref="P479">
    <cfRule type="cellIs" dxfId="527" priority="391" operator="equal">
      <formula>"Has Room for improvement"</formula>
    </cfRule>
    <cfRule type="cellIs" dxfId="526" priority="392" stopIfTrue="1" operator="equal">
      <formula>"Inadequate"</formula>
    </cfRule>
    <cfRule type="cellIs" dxfId="525" priority="393" stopIfTrue="1" operator="equal">
      <formula>"Adequate"</formula>
    </cfRule>
  </conditionalFormatting>
  <conditionalFormatting sqref="P479">
    <cfRule type="cellIs" dxfId="524" priority="388" stopIfTrue="1" operator="equal">
      <formula>"Low"</formula>
    </cfRule>
    <cfRule type="cellIs" dxfId="523" priority="389" stopIfTrue="1" operator="equal">
      <formula>"High"</formula>
    </cfRule>
    <cfRule type="cellIs" dxfId="522" priority="390" stopIfTrue="1" operator="equal">
      <formula>"Extreme"</formula>
    </cfRule>
  </conditionalFormatting>
  <conditionalFormatting sqref="P479">
    <cfRule type="cellIs" dxfId="521" priority="387" stopIfTrue="1" operator="equal">
      <formula>"Medium"</formula>
    </cfRule>
  </conditionalFormatting>
  <conditionalFormatting sqref="P479">
    <cfRule type="cellIs" dxfId="520" priority="386" stopIfTrue="1" operator="equal">
      <formula>"""Adequate"""</formula>
    </cfRule>
  </conditionalFormatting>
  <conditionalFormatting sqref="P479">
    <cfRule type="cellIs" dxfId="519" priority="383" operator="equal">
      <formula>"Has Room for improvement"</formula>
    </cfRule>
    <cfRule type="cellIs" dxfId="518" priority="384" stopIfTrue="1" operator="equal">
      <formula>"Inadequate"</formula>
    </cfRule>
    <cfRule type="cellIs" dxfId="517" priority="385" stopIfTrue="1" operator="equal">
      <formula>"Adequate"</formula>
    </cfRule>
  </conditionalFormatting>
  <conditionalFormatting sqref="P479">
    <cfRule type="cellIs" dxfId="516" priority="380" stopIfTrue="1" operator="equal">
      <formula>"Low"</formula>
    </cfRule>
    <cfRule type="cellIs" dxfId="515" priority="381" stopIfTrue="1" operator="equal">
      <formula>"High"</formula>
    </cfRule>
    <cfRule type="cellIs" dxfId="514" priority="382" stopIfTrue="1" operator="equal">
      <formula>"Extreme"</formula>
    </cfRule>
  </conditionalFormatting>
  <conditionalFormatting sqref="P479">
    <cfRule type="cellIs" dxfId="513" priority="379" stopIfTrue="1" operator="equal">
      <formula>"Medium"</formula>
    </cfRule>
  </conditionalFormatting>
  <conditionalFormatting sqref="P479">
    <cfRule type="cellIs" dxfId="512" priority="378" stopIfTrue="1" operator="equal">
      <formula>"""Adequate"""</formula>
    </cfRule>
  </conditionalFormatting>
  <conditionalFormatting sqref="P479">
    <cfRule type="cellIs" dxfId="511" priority="375" operator="equal">
      <formula>"Has Room for improvement"</formula>
    </cfRule>
    <cfRule type="cellIs" dxfId="510" priority="376" stopIfTrue="1" operator="equal">
      <formula>"Inadequate"</formula>
    </cfRule>
    <cfRule type="cellIs" dxfId="509" priority="377" stopIfTrue="1" operator="equal">
      <formula>"Adequate"</formula>
    </cfRule>
  </conditionalFormatting>
  <conditionalFormatting sqref="P479">
    <cfRule type="cellIs" dxfId="508" priority="372" stopIfTrue="1" operator="equal">
      <formula>"Low"</formula>
    </cfRule>
    <cfRule type="cellIs" dxfId="507" priority="373" stopIfTrue="1" operator="equal">
      <formula>"High"</formula>
    </cfRule>
    <cfRule type="cellIs" dxfId="506" priority="374" stopIfTrue="1" operator="equal">
      <formula>"Extreme"</formula>
    </cfRule>
  </conditionalFormatting>
  <conditionalFormatting sqref="P479">
    <cfRule type="cellIs" dxfId="505" priority="371" stopIfTrue="1" operator="equal">
      <formula>"Medium"</formula>
    </cfRule>
  </conditionalFormatting>
  <conditionalFormatting sqref="P479">
    <cfRule type="cellIs" dxfId="504" priority="370" stopIfTrue="1" operator="equal">
      <formula>"""Adequate"""</formula>
    </cfRule>
  </conditionalFormatting>
  <conditionalFormatting sqref="P479">
    <cfRule type="cellIs" dxfId="503" priority="367" operator="equal">
      <formula>"Has Room for improvement"</formula>
    </cfRule>
    <cfRule type="cellIs" dxfId="502" priority="368" stopIfTrue="1" operator="equal">
      <formula>"Inadequate"</formula>
    </cfRule>
    <cfRule type="cellIs" dxfId="501" priority="369" stopIfTrue="1" operator="equal">
      <formula>"Adequate"</formula>
    </cfRule>
  </conditionalFormatting>
  <conditionalFormatting sqref="P479">
    <cfRule type="cellIs" dxfId="500" priority="364" stopIfTrue="1" operator="equal">
      <formula>"Low"</formula>
    </cfRule>
    <cfRule type="cellIs" dxfId="499" priority="365" stopIfTrue="1" operator="equal">
      <formula>"High"</formula>
    </cfRule>
    <cfRule type="cellIs" dxfId="498" priority="366" stopIfTrue="1" operator="equal">
      <formula>"Extreme"</formula>
    </cfRule>
  </conditionalFormatting>
  <conditionalFormatting sqref="P479">
    <cfRule type="cellIs" dxfId="497" priority="363" stopIfTrue="1" operator="equal">
      <formula>"Medium"</formula>
    </cfRule>
  </conditionalFormatting>
  <conditionalFormatting sqref="P479">
    <cfRule type="cellIs" dxfId="496" priority="362" stopIfTrue="1" operator="equal">
      <formula>"""Adequate"""</formula>
    </cfRule>
  </conditionalFormatting>
  <conditionalFormatting sqref="P479">
    <cfRule type="cellIs" dxfId="495" priority="359" operator="equal">
      <formula>"Has Room for improvement"</formula>
    </cfRule>
    <cfRule type="cellIs" dxfId="494" priority="360" stopIfTrue="1" operator="equal">
      <formula>"Inadequate"</formula>
    </cfRule>
    <cfRule type="cellIs" dxfId="493" priority="361" stopIfTrue="1" operator="equal">
      <formula>"Adequate"</formula>
    </cfRule>
  </conditionalFormatting>
  <conditionalFormatting sqref="J664:K702 F664:F702 J603:J663">
    <cfRule type="cellIs" dxfId="492" priority="354" stopIfTrue="1" operator="equal">
      <formula>"Low"</formula>
    </cfRule>
    <cfRule type="cellIs" dxfId="491" priority="356" stopIfTrue="1" operator="equal">
      <formula>"High"</formula>
    </cfRule>
    <cfRule type="cellIs" dxfId="490" priority="357" stopIfTrue="1" operator="equal">
      <formula>"Extreme"</formula>
    </cfRule>
  </conditionalFormatting>
  <conditionalFormatting sqref="J664:K702 J603:J663">
    <cfRule type="cellIs" dxfId="489" priority="355" stopIfTrue="1" operator="equal">
      <formula>"Medium"</formula>
    </cfRule>
  </conditionalFormatting>
  <conditionalFormatting sqref="J603:J702">
    <cfRule type="cellIs" dxfId="488" priority="358" stopIfTrue="1" operator="equal">
      <formula>"""Adequate"""</formula>
    </cfRule>
  </conditionalFormatting>
  <conditionalFormatting sqref="J664:K702 J603:J663">
    <cfRule type="cellIs" dxfId="487" priority="351" operator="equal">
      <formula>"Has Room for improvement"</formula>
    </cfRule>
    <cfRule type="cellIs" dxfId="486" priority="352" stopIfTrue="1" operator="equal">
      <formula>"Inadequate"</formula>
    </cfRule>
    <cfRule type="cellIs" dxfId="485" priority="353" stopIfTrue="1" operator="equal">
      <formula>"Adequate"</formula>
    </cfRule>
  </conditionalFormatting>
  <conditionalFormatting sqref="J664:K702 F664:F702 J603:J663">
    <cfRule type="cellIs" dxfId="484" priority="348" stopIfTrue="1" operator="equal">
      <formula>"Low"</formula>
    </cfRule>
    <cfRule type="cellIs" dxfId="483" priority="349" stopIfTrue="1" operator="equal">
      <formula>"High"</formula>
    </cfRule>
    <cfRule type="cellIs" dxfId="482" priority="350" stopIfTrue="1" operator="equal">
      <formula>"Extreme"</formula>
    </cfRule>
  </conditionalFormatting>
  <conditionalFormatting sqref="J664:K702 J603:J663">
    <cfRule type="cellIs" dxfId="481" priority="347" stopIfTrue="1" operator="equal">
      <formula>"Medium"</formula>
    </cfRule>
  </conditionalFormatting>
  <conditionalFormatting sqref="J603:J702">
    <cfRule type="cellIs" dxfId="480" priority="346" stopIfTrue="1" operator="equal">
      <formula>"""Adequate"""</formula>
    </cfRule>
  </conditionalFormatting>
  <conditionalFormatting sqref="J664:K702 J603:J663">
    <cfRule type="cellIs" dxfId="479" priority="343" operator="equal">
      <formula>"Has Room for improvement"</formula>
    </cfRule>
    <cfRule type="cellIs" dxfId="478" priority="344" stopIfTrue="1" operator="equal">
      <formula>"Inadequate"</formula>
    </cfRule>
    <cfRule type="cellIs" dxfId="477" priority="345" stopIfTrue="1" operator="equal">
      <formula>"Adequate"</formula>
    </cfRule>
  </conditionalFormatting>
  <conditionalFormatting sqref="J664:K702 F664:F702 J603:J663">
    <cfRule type="cellIs" dxfId="476" priority="340" stopIfTrue="1" operator="equal">
      <formula>"Low"</formula>
    </cfRule>
    <cfRule type="cellIs" dxfId="475" priority="341" stopIfTrue="1" operator="equal">
      <formula>"High"</formula>
    </cfRule>
    <cfRule type="cellIs" dxfId="474" priority="342" stopIfTrue="1" operator="equal">
      <formula>"Extreme"</formula>
    </cfRule>
  </conditionalFormatting>
  <conditionalFormatting sqref="J664:K702 J603:J663">
    <cfRule type="cellIs" dxfId="473" priority="339" stopIfTrue="1" operator="equal">
      <formula>"Medium"</formula>
    </cfRule>
  </conditionalFormatting>
  <conditionalFormatting sqref="J603:J702">
    <cfRule type="cellIs" dxfId="472" priority="338" stopIfTrue="1" operator="equal">
      <formula>"""Adequate"""</formula>
    </cfRule>
  </conditionalFormatting>
  <conditionalFormatting sqref="J664:K702 J603:J663">
    <cfRule type="cellIs" dxfId="471" priority="335" operator="equal">
      <formula>"Has Room for improvement"</formula>
    </cfRule>
    <cfRule type="cellIs" dxfId="470" priority="336" stopIfTrue="1" operator="equal">
      <formula>"Inadequate"</formula>
    </cfRule>
    <cfRule type="cellIs" dxfId="469" priority="337" stopIfTrue="1" operator="equal">
      <formula>"Adequate"</formula>
    </cfRule>
  </conditionalFormatting>
  <conditionalFormatting sqref="J664:K702 F664:F702 J603:J663">
    <cfRule type="cellIs" dxfId="468" priority="332" stopIfTrue="1" operator="equal">
      <formula>"Low"</formula>
    </cfRule>
    <cfRule type="cellIs" dxfId="467" priority="333" stopIfTrue="1" operator="equal">
      <formula>"High"</formula>
    </cfRule>
    <cfRule type="cellIs" dxfId="466" priority="334" stopIfTrue="1" operator="equal">
      <formula>"Extreme"</formula>
    </cfRule>
  </conditionalFormatting>
  <conditionalFormatting sqref="J664:K702 J603:J663">
    <cfRule type="cellIs" dxfId="465" priority="331" stopIfTrue="1" operator="equal">
      <formula>"Medium"</formula>
    </cfRule>
  </conditionalFormatting>
  <conditionalFormatting sqref="J603:J702">
    <cfRule type="cellIs" dxfId="464" priority="330" stopIfTrue="1" operator="equal">
      <formula>"""Adequate"""</formula>
    </cfRule>
  </conditionalFormatting>
  <conditionalFormatting sqref="J664:K702 J603:J663">
    <cfRule type="cellIs" dxfId="463" priority="327" operator="equal">
      <formula>"Has Room for improvement"</formula>
    </cfRule>
    <cfRule type="cellIs" dxfId="462" priority="328" stopIfTrue="1" operator="equal">
      <formula>"Inadequate"</formula>
    </cfRule>
    <cfRule type="cellIs" dxfId="461" priority="329" stopIfTrue="1" operator="equal">
      <formula>"Adequate"</formula>
    </cfRule>
  </conditionalFormatting>
  <conditionalFormatting sqref="J664:K702 F664:F702 J603:J663">
    <cfRule type="cellIs" dxfId="460" priority="324" stopIfTrue="1" operator="equal">
      <formula>"Low"</formula>
    </cfRule>
    <cfRule type="cellIs" dxfId="459" priority="325" stopIfTrue="1" operator="equal">
      <formula>"High"</formula>
    </cfRule>
    <cfRule type="cellIs" dxfId="458" priority="326" stopIfTrue="1" operator="equal">
      <formula>"Extreme"</formula>
    </cfRule>
  </conditionalFormatting>
  <conditionalFormatting sqref="J664:K702 J603:J663">
    <cfRule type="cellIs" dxfId="457" priority="323" stopIfTrue="1" operator="equal">
      <formula>"Medium"</formula>
    </cfRule>
  </conditionalFormatting>
  <conditionalFormatting sqref="J603:J702">
    <cfRule type="cellIs" dxfId="456" priority="322" stopIfTrue="1" operator="equal">
      <formula>"""Adequate"""</formula>
    </cfRule>
  </conditionalFormatting>
  <conditionalFormatting sqref="J664:K702 J603:J663">
    <cfRule type="cellIs" dxfId="455" priority="319" operator="equal">
      <formula>"Has Room for improvement"</formula>
    </cfRule>
    <cfRule type="cellIs" dxfId="454" priority="320" stopIfTrue="1" operator="equal">
      <formula>"Inadequate"</formula>
    </cfRule>
    <cfRule type="cellIs" dxfId="453" priority="321" stopIfTrue="1" operator="equal">
      <formula>"Adequate"</formula>
    </cfRule>
  </conditionalFormatting>
  <conditionalFormatting sqref="J664:K702 F664:F702 J603:J663">
    <cfRule type="cellIs" dxfId="452" priority="316" stopIfTrue="1" operator="equal">
      <formula>"Low"</formula>
    </cfRule>
    <cfRule type="cellIs" dxfId="451" priority="317" stopIfTrue="1" operator="equal">
      <formula>"High"</formula>
    </cfRule>
    <cfRule type="cellIs" dxfId="450" priority="318" stopIfTrue="1" operator="equal">
      <formula>"Extreme"</formula>
    </cfRule>
  </conditionalFormatting>
  <conditionalFormatting sqref="J664:K702 J603:J663">
    <cfRule type="cellIs" dxfId="449" priority="315" stopIfTrue="1" operator="equal">
      <formula>"Medium"</formula>
    </cfRule>
  </conditionalFormatting>
  <conditionalFormatting sqref="J603:J702">
    <cfRule type="cellIs" dxfId="448" priority="314" stopIfTrue="1" operator="equal">
      <formula>"""Adequate"""</formula>
    </cfRule>
  </conditionalFormatting>
  <conditionalFormatting sqref="J664:K702 J603:J663">
    <cfRule type="cellIs" dxfId="447" priority="311" operator="equal">
      <formula>"Has Room for improvement"</formula>
    </cfRule>
    <cfRule type="cellIs" dxfId="446" priority="312" stopIfTrue="1" operator="equal">
      <formula>"Inadequate"</formula>
    </cfRule>
    <cfRule type="cellIs" dxfId="445" priority="313" stopIfTrue="1" operator="equal">
      <formula>"Adequate"</formula>
    </cfRule>
  </conditionalFormatting>
  <conditionalFormatting sqref="J664:K702 F664:F702 J603:J663">
    <cfRule type="cellIs" dxfId="444" priority="308" stopIfTrue="1" operator="equal">
      <formula>"Low"</formula>
    </cfRule>
    <cfRule type="cellIs" dxfId="443" priority="309" stopIfTrue="1" operator="equal">
      <formula>"High"</formula>
    </cfRule>
    <cfRule type="cellIs" dxfId="442" priority="310" stopIfTrue="1" operator="equal">
      <formula>"Extreme"</formula>
    </cfRule>
  </conditionalFormatting>
  <conditionalFormatting sqref="J664:K702 J603:J663">
    <cfRule type="cellIs" dxfId="441" priority="307" stopIfTrue="1" operator="equal">
      <formula>"Medium"</formula>
    </cfRule>
  </conditionalFormatting>
  <conditionalFormatting sqref="J603:J702">
    <cfRule type="cellIs" dxfId="440" priority="306" stopIfTrue="1" operator="equal">
      <formula>"""Adequate"""</formula>
    </cfRule>
  </conditionalFormatting>
  <conditionalFormatting sqref="J664:K702 J603:J663">
    <cfRule type="cellIs" dxfId="439" priority="303" operator="equal">
      <formula>"Has Room for improvement"</formula>
    </cfRule>
    <cfRule type="cellIs" dxfId="438" priority="304" stopIfTrue="1" operator="equal">
      <formula>"Inadequate"</formula>
    </cfRule>
    <cfRule type="cellIs" dxfId="437" priority="305" stopIfTrue="1" operator="equal">
      <formula>"Adequate"</formula>
    </cfRule>
  </conditionalFormatting>
  <conditionalFormatting sqref="J664:K702 F664:F702 J603:J663">
    <cfRule type="cellIs" dxfId="436" priority="300" stopIfTrue="1" operator="equal">
      <formula>"Low"</formula>
    </cfRule>
    <cfRule type="cellIs" dxfId="435" priority="301" stopIfTrue="1" operator="equal">
      <formula>"High"</formula>
    </cfRule>
    <cfRule type="cellIs" dxfId="434" priority="302" stopIfTrue="1" operator="equal">
      <formula>"Extreme"</formula>
    </cfRule>
  </conditionalFormatting>
  <conditionalFormatting sqref="J664:K702 J603:J663">
    <cfRule type="cellIs" dxfId="433" priority="299" stopIfTrue="1" operator="equal">
      <formula>"Medium"</formula>
    </cfRule>
  </conditionalFormatting>
  <conditionalFormatting sqref="J603:J702">
    <cfRule type="cellIs" dxfId="432" priority="298" stopIfTrue="1" operator="equal">
      <formula>"""Adequate"""</formula>
    </cfRule>
  </conditionalFormatting>
  <conditionalFormatting sqref="J664:K702 J603:J663">
    <cfRule type="cellIs" dxfId="431" priority="295" operator="equal">
      <formula>"Has Room for improvement"</formula>
    </cfRule>
    <cfRule type="cellIs" dxfId="430" priority="296" stopIfTrue="1" operator="equal">
      <formula>"Inadequate"</formula>
    </cfRule>
    <cfRule type="cellIs" dxfId="429" priority="297" stopIfTrue="1" operator="equal">
      <formula>"Adequate"</formula>
    </cfRule>
  </conditionalFormatting>
  <conditionalFormatting sqref="F662:F663">
    <cfRule type="cellIs" dxfId="428" priority="267" stopIfTrue="1" operator="equal">
      <formula>"Low"</formula>
    </cfRule>
    <cfRule type="cellIs" dxfId="427" priority="268" stopIfTrue="1" operator="equal">
      <formula>"High"</formula>
    </cfRule>
    <cfRule type="cellIs" dxfId="426" priority="269" stopIfTrue="1" operator="equal">
      <formula>"Extreme"</formula>
    </cfRule>
  </conditionalFormatting>
  <conditionalFormatting sqref="F603:F637">
    <cfRule type="cellIs" dxfId="425" priority="289" stopIfTrue="1" operator="equal">
      <formula>"Low"</formula>
    </cfRule>
    <cfRule type="cellIs" dxfId="424" priority="290" stopIfTrue="1" operator="equal">
      <formula>"High"</formula>
    </cfRule>
    <cfRule type="cellIs" dxfId="423" priority="291" stopIfTrue="1" operator="equal">
      <formula>"Extreme"</formula>
    </cfRule>
  </conditionalFormatting>
  <conditionalFormatting sqref="K603:K663">
    <cfRule type="cellIs" dxfId="422" priority="285" stopIfTrue="1" operator="equal">
      <formula>"Low"</formula>
    </cfRule>
    <cfRule type="cellIs" dxfId="421" priority="287" stopIfTrue="1" operator="equal">
      <formula>"High"</formula>
    </cfRule>
    <cfRule type="cellIs" dxfId="420" priority="288" stopIfTrue="1" operator="equal">
      <formula>"Extreme"</formula>
    </cfRule>
  </conditionalFormatting>
  <conditionalFormatting sqref="K603:K663">
    <cfRule type="cellIs" dxfId="419" priority="286" stopIfTrue="1" operator="equal">
      <formula>"Medium"</formula>
    </cfRule>
  </conditionalFormatting>
  <conditionalFormatting sqref="K603:K663">
    <cfRule type="cellIs" dxfId="418" priority="282" operator="equal">
      <formula>"Has Room for improvement"</formula>
    </cfRule>
    <cfRule type="cellIs" dxfId="417" priority="283" stopIfTrue="1" operator="equal">
      <formula>"Inadequate"</formula>
    </cfRule>
    <cfRule type="cellIs" dxfId="416" priority="284" stopIfTrue="1" operator="equal">
      <formula>"Adequate"</formula>
    </cfRule>
  </conditionalFormatting>
  <conditionalFormatting sqref="F638">
    <cfRule type="cellIs" dxfId="415" priority="279" stopIfTrue="1" operator="equal">
      <formula>"Low"</formula>
    </cfRule>
    <cfRule type="cellIs" dxfId="414" priority="280" stopIfTrue="1" operator="equal">
      <formula>"High"</formula>
    </cfRule>
    <cfRule type="cellIs" dxfId="413" priority="281" stopIfTrue="1" operator="equal">
      <formula>"Extreme"</formula>
    </cfRule>
  </conditionalFormatting>
  <conditionalFormatting sqref="F642">
    <cfRule type="cellIs" dxfId="412" priority="276" stopIfTrue="1" operator="equal">
      <formula>"Low"</formula>
    </cfRule>
    <cfRule type="cellIs" dxfId="411" priority="277" stopIfTrue="1" operator="equal">
      <formula>"High"</formula>
    </cfRule>
    <cfRule type="cellIs" dxfId="410" priority="278" stopIfTrue="1" operator="equal">
      <formula>"Extreme"</formula>
    </cfRule>
  </conditionalFormatting>
  <conditionalFormatting sqref="F644">
    <cfRule type="cellIs" dxfId="409" priority="273" stopIfTrue="1" operator="equal">
      <formula>"Low"</formula>
    </cfRule>
    <cfRule type="cellIs" dxfId="408" priority="274" stopIfTrue="1" operator="equal">
      <formula>"High"</formula>
    </cfRule>
    <cfRule type="cellIs" dxfId="407" priority="275" stopIfTrue="1" operator="equal">
      <formula>"Extreme"</formula>
    </cfRule>
  </conditionalFormatting>
  <conditionalFormatting sqref="F646:F661">
    <cfRule type="cellIs" dxfId="406" priority="270" stopIfTrue="1" operator="equal">
      <formula>"Low"</formula>
    </cfRule>
    <cfRule type="cellIs" dxfId="405" priority="271" stopIfTrue="1" operator="equal">
      <formula>"High"</formula>
    </cfRule>
    <cfRule type="cellIs" dxfId="404" priority="272" stopIfTrue="1" operator="equal">
      <formula>"Extreme"</formula>
    </cfRule>
  </conditionalFormatting>
  <conditionalFormatting sqref="N607 N611">
    <cfRule type="cellIs" dxfId="403" priority="264" operator="equal">
      <formula>"Room for improvement"</formula>
    </cfRule>
    <cfRule type="cellIs" dxfId="402" priority="265" stopIfTrue="1" operator="equal">
      <formula>"Inadequate"</formula>
    </cfRule>
    <cfRule type="cellIs" dxfId="401" priority="266" stopIfTrue="1" operator="equal">
      <formula>"Adequate"</formula>
    </cfRule>
  </conditionalFormatting>
  <conditionalFormatting sqref="P599">
    <cfRule type="cellIs" dxfId="400" priority="259" stopIfTrue="1" operator="equal">
      <formula>"Low"</formula>
    </cfRule>
    <cfRule type="cellIs" dxfId="399" priority="261" stopIfTrue="1" operator="equal">
      <formula>"High"</formula>
    </cfRule>
    <cfRule type="cellIs" dxfId="398" priority="262" stopIfTrue="1" operator="equal">
      <formula>"Extreme"</formula>
    </cfRule>
  </conditionalFormatting>
  <conditionalFormatting sqref="P599">
    <cfRule type="cellIs" dxfId="397" priority="260" stopIfTrue="1" operator="equal">
      <formula>"Medium"</formula>
    </cfRule>
  </conditionalFormatting>
  <conditionalFormatting sqref="P599">
    <cfRule type="cellIs" dxfId="396" priority="263" stopIfTrue="1" operator="equal">
      <formula>"""Adequate"""</formula>
    </cfRule>
  </conditionalFormatting>
  <conditionalFormatting sqref="P599">
    <cfRule type="cellIs" dxfId="395" priority="256" operator="equal">
      <formula>"Has Room for improvement"</formula>
    </cfRule>
    <cfRule type="cellIs" dxfId="394" priority="257" stopIfTrue="1" operator="equal">
      <formula>"Inadequate"</formula>
    </cfRule>
    <cfRule type="cellIs" dxfId="393" priority="258" stopIfTrue="1" operator="equal">
      <formula>"Adequate"</formula>
    </cfRule>
  </conditionalFormatting>
  <conditionalFormatting sqref="P599">
    <cfRule type="cellIs" dxfId="392" priority="253" stopIfTrue="1" operator="equal">
      <formula>"Low"</formula>
    </cfRule>
    <cfRule type="cellIs" dxfId="391" priority="254" stopIfTrue="1" operator="equal">
      <formula>"High"</formula>
    </cfRule>
    <cfRule type="cellIs" dxfId="390" priority="255" stopIfTrue="1" operator="equal">
      <formula>"Extreme"</formula>
    </cfRule>
  </conditionalFormatting>
  <conditionalFormatting sqref="P599">
    <cfRule type="cellIs" dxfId="389" priority="252" stopIfTrue="1" operator="equal">
      <formula>"Medium"</formula>
    </cfRule>
  </conditionalFormatting>
  <conditionalFormatting sqref="P599">
    <cfRule type="cellIs" dxfId="388" priority="251" stopIfTrue="1" operator="equal">
      <formula>"""Adequate"""</formula>
    </cfRule>
  </conditionalFormatting>
  <conditionalFormatting sqref="P599">
    <cfRule type="cellIs" dxfId="387" priority="248" operator="equal">
      <formula>"Has Room for improvement"</formula>
    </cfRule>
    <cfRule type="cellIs" dxfId="386" priority="249" stopIfTrue="1" operator="equal">
      <formula>"Inadequate"</formula>
    </cfRule>
    <cfRule type="cellIs" dxfId="385" priority="250" stopIfTrue="1" operator="equal">
      <formula>"Adequate"</formula>
    </cfRule>
  </conditionalFormatting>
  <conditionalFormatting sqref="P599">
    <cfRule type="cellIs" dxfId="384" priority="245" stopIfTrue="1" operator="equal">
      <formula>"Low"</formula>
    </cfRule>
    <cfRule type="cellIs" dxfId="383" priority="246" stopIfTrue="1" operator="equal">
      <formula>"High"</formula>
    </cfRule>
    <cfRule type="cellIs" dxfId="382" priority="247" stopIfTrue="1" operator="equal">
      <formula>"Extreme"</formula>
    </cfRule>
  </conditionalFormatting>
  <conditionalFormatting sqref="P599">
    <cfRule type="cellIs" dxfId="381" priority="244" stopIfTrue="1" operator="equal">
      <formula>"Medium"</formula>
    </cfRule>
  </conditionalFormatting>
  <conditionalFormatting sqref="P599">
    <cfRule type="cellIs" dxfId="380" priority="243" stopIfTrue="1" operator="equal">
      <formula>"""Adequate"""</formula>
    </cfRule>
  </conditionalFormatting>
  <conditionalFormatting sqref="P599">
    <cfRule type="cellIs" dxfId="379" priority="240" operator="equal">
      <formula>"Has Room for improvement"</formula>
    </cfRule>
    <cfRule type="cellIs" dxfId="378" priority="241" stopIfTrue="1" operator="equal">
      <formula>"Inadequate"</formula>
    </cfRule>
    <cfRule type="cellIs" dxfId="377" priority="242" stopIfTrue="1" operator="equal">
      <formula>"Adequate"</formula>
    </cfRule>
  </conditionalFormatting>
  <conditionalFormatting sqref="P599">
    <cfRule type="cellIs" dxfId="376" priority="237" stopIfTrue="1" operator="equal">
      <formula>"Low"</formula>
    </cfRule>
    <cfRule type="cellIs" dxfId="375" priority="238" stopIfTrue="1" operator="equal">
      <formula>"High"</formula>
    </cfRule>
    <cfRule type="cellIs" dxfId="374" priority="239" stopIfTrue="1" operator="equal">
      <formula>"Extreme"</formula>
    </cfRule>
  </conditionalFormatting>
  <conditionalFormatting sqref="P599">
    <cfRule type="cellIs" dxfId="373" priority="236" stopIfTrue="1" operator="equal">
      <formula>"Medium"</formula>
    </cfRule>
  </conditionalFormatting>
  <conditionalFormatting sqref="P599">
    <cfRule type="cellIs" dxfId="372" priority="235" stopIfTrue="1" operator="equal">
      <formula>"""Adequate"""</formula>
    </cfRule>
  </conditionalFormatting>
  <conditionalFormatting sqref="P599">
    <cfRule type="cellIs" dxfId="371" priority="232" operator="equal">
      <formula>"Has Room for improvement"</formula>
    </cfRule>
    <cfRule type="cellIs" dxfId="370" priority="233" stopIfTrue="1" operator="equal">
      <formula>"Inadequate"</formula>
    </cfRule>
    <cfRule type="cellIs" dxfId="369" priority="234" stopIfTrue="1" operator="equal">
      <formula>"Adequate"</formula>
    </cfRule>
  </conditionalFormatting>
  <conditionalFormatting sqref="P599">
    <cfRule type="cellIs" dxfId="368" priority="229" stopIfTrue="1" operator="equal">
      <formula>"Low"</formula>
    </cfRule>
    <cfRule type="cellIs" dxfId="367" priority="230" stopIfTrue="1" operator="equal">
      <formula>"High"</formula>
    </cfRule>
    <cfRule type="cellIs" dxfId="366" priority="231" stopIfTrue="1" operator="equal">
      <formula>"Extreme"</formula>
    </cfRule>
  </conditionalFormatting>
  <conditionalFormatting sqref="P599">
    <cfRule type="cellIs" dxfId="365" priority="228" stopIfTrue="1" operator="equal">
      <formula>"Medium"</formula>
    </cfRule>
  </conditionalFormatting>
  <conditionalFormatting sqref="P599">
    <cfRule type="cellIs" dxfId="364" priority="227" stopIfTrue="1" operator="equal">
      <formula>"""Adequate"""</formula>
    </cfRule>
  </conditionalFormatting>
  <conditionalFormatting sqref="P599">
    <cfRule type="cellIs" dxfId="363" priority="224" operator="equal">
      <formula>"Has Room for improvement"</formula>
    </cfRule>
    <cfRule type="cellIs" dxfId="362" priority="225" stopIfTrue="1" operator="equal">
      <formula>"Inadequate"</formula>
    </cfRule>
    <cfRule type="cellIs" dxfId="361" priority="226" stopIfTrue="1" operator="equal">
      <formula>"Adequate"</formula>
    </cfRule>
  </conditionalFormatting>
  <conditionalFormatting sqref="P599">
    <cfRule type="cellIs" dxfId="360" priority="221" stopIfTrue="1" operator="equal">
      <formula>"Low"</formula>
    </cfRule>
    <cfRule type="cellIs" dxfId="359" priority="222" stopIfTrue="1" operator="equal">
      <formula>"High"</formula>
    </cfRule>
    <cfRule type="cellIs" dxfId="358" priority="223" stopIfTrue="1" operator="equal">
      <formula>"Extreme"</formula>
    </cfRule>
  </conditionalFormatting>
  <conditionalFormatting sqref="P599">
    <cfRule type="cellIs" dxfId="357" priority="220" stopIfTrue="1" operator="equal">
      <formula>"Medium"</formula>
    </cfRule>
  </conditionalFormatting>
  <conditionalFormatting sqref="P599">
    <cfRule type="cellIs" dxfId="356" priority="219" stopIfTrue="1" operator="equal">
      <formula>"""Adequate"""</formula>
    </cfRule>
  </conditionalFormatting>
  <conditionalFormatting sqref="P599">
    <cfRule type="cellIs" dxfId="355" priority="216" operator="equal">
      <formula>"Has Room for improvement"</formula>
    </cfRule>
    <cfRule type="cellIs" dxfId="354" priority="217" stopIfTrue="1" operator="equal">
      <formula>"Inadequate"</formula>
    </cfRule>
    <cfRule type="cellIs" dxfId="353" priority="218" stopIfTrue="1" operator="equal">
      <formula>"Adequate"</formula>
    </cfRule>
  </conditionalFormatting>
  <conditionalFormatting sqref="P599">
    <cfRule type="cellIs" dxfId="352" priority="213" stopIfTrue="1" operator="equal">
      <formula>"Low"</formula>
    </cfRule>
    <cfRule type="cellIs" dxfId="351" priority="214" stopIfTrue="1" operator="equal">
      <formula>"High"</formula>
    </cfRule>
    <cfRule type="cellIs" dxfId="350" priority="215" stopIfTrue="1" operator="equal">
      <formula>"Extreme"</formula>
    </cfRule>
  </conditionalFormatting>
  <conditionalFormatting sqref="P599">
    <cfRule type="cellIs" dxfId="349" priority="212" stopIfTrue="1" operator="equal">
      <formula>"Medium"</formula>
    </cfRule>
  </conditionalFormatting>
  <conditionalFormatting sqref="P599">
    <cfRule type="cellIs" dxfId="348" priority="211" stopIfTrue="1" operator="equal">
      <formula>"""Adequate"""</formula>
    </cfRule>
  </conditionalFormatting>
  <conditionalFormatting sqref="P599">
    <cfRule type="cellIs" dxfId="347" priority="208" operator="equal">
      <formula>"Has Room for improvement"</formula>
    </cfRule>
    <cfRule type="cellIs" dxfId="346" priority="209" stopIfTrue="1" operator="equal">
      <formula>"Inadequate"</formula>
    </cfRule>
    <cfRule type="cellIs" dxfId="345" priority="210" stopIfTrue="1" operator="equal">
      <formula>"Adequate"</formula>
    </cfRule>
  </conditionalFormatting>
  <conditionalFormatting sqref="P599">
    <cfRule type="cellIs" dxfId="344" priority="205" stopIfTrue="1" operator="equal">
      <formula>"Low"</formula>
    </cfRule>
    <cfRule type="cellIs" dxfId="343" priority="206" stopIfTrue="1" operator="equal">
      <formula>"High"</formula>
    </cfRule>
    <cfRule type="cellIs" dxfId="342" priority="207" stopIfTrue="1" operator="equal">
      <formula>"Extreme"</formula>
    </cfRule>
  </conditionalFormatting>
  <conditionalFormatting sqref="P599">
    <cfRule type="cellIs" dxfId="341" priority="204" stopIfTrue="1" operator="equal">
      <formula>"Medium"</formula>
    </cfRule>
  </conditionalFormatting>
  <conditionalFormatting sqref="P599">
    <cfRule type="cellIs" dxfId="340" priority="203" stopIfTrue="1" operator="equal">
      <formula>"""Adequate"""</formula>
    </cfRule>
  </conditionalFormatting>
  <conditionalFormatting sqref="P599">
    <cfRule type="cellIs" dxfId="339" priority="200" operator="equal">
      <formula>"Has Room for improvement"</formula>
    </cfRule>
    <cfRule type="cellIs" dxfId="338" priority="201" stopIfTrue="1" operator="equal">
      <formula>"Inadequate"</formula>
    </cfRule>
    <cfRule type="cellIs" dxfId="337" priority="202" stopIfTrue="1" operator="equal">
      <formula>"Adequate"</formula>
    </cfRule>
  </conditionalFormatting>
  <conditionalFormatting sqref="P600">
    <cfRule type="cellIs" dxfId="336" priority="195" stopIfTrue="1" operator="equal">
      <formula>"Low"</formula>
    </cfRule>
    <cfRule type="cellIs" dxfId="335" priority="197" stopIfTrue="1" operator="equal">
      <formula>"High"</formula>
    </cfRule>
    <cfRule type="cellIs" dxfId="334" priority="198" stopIfTrue="1" operator="equal">
      <formula>"Extreme"</formula>
    </cfRule>
  </conditionalFormatting>
  <conditionalFormatting sqref="P600">
    <cfRule type="cellIs" dxfId="333" priority="196" stopIfTrue="1" operator="equal">
      <formula>"Medium"</formula>
    </cfRule>
  </conditionalFormatting>
  <conditionalFormatting sqref="P600">
    <cfRule type="cellIs" dxfId="332" priority="199" stopIfTrue="1" operator="equal">
      <formula>"""Adequate"""</formula>
    </cfRule>
  </conditionalFormatting>
  <conditionalFormatting sqref="P600">
    <cfRule type="cellIs" dxfId="331" priority="192" operator="equal">
      <formula>"Has Room for improvement"</formula>
    </cfRule>
    <cfRule type="cellIs" dxfId="330" priority="193" stopIfTrue="1" operator="equal">
      <formula>"Inadequate"</formula>
    </cfRule>
    <cfRule type="cellIs" dxfId="329" priority="194" stopIfTrue="1" operator="equal">
      <formula>"Adequate"</formula>
    </cfRule>
  </conditionalFormatting>
  <conditionalFormatting sqref="P600">
    <cfRule type="cellIs" dxfId="328" priority="189" stopIfTrue="1" operator="equal">
      <formula>"Low"</formula>
    </cfRule>
    <cfRule type="cellIs" dxfId="327" priority="190" stopIfTrue="1" operator="equal">
      <formula>"High"</formula>
    </cfRule>
    <cfRule type="cellIs" dxfId="326" priority="191" stopIfTrue="1" operator="equal">
      <formula>"Extreme"</formula>
    </cfRule>
  </conditionalFormatting>
  <conditionalFormatting sqref="P600">
    <cfRule type="cellIs" dxfId="325" priority="188" stopIfTrue="1" operator="equal">
      <formula>"Medium"</formula>
    </cfRule>
  </conditionalFormatting>
  <conditionalFormatting sqref="P600">
    <cfRule type="cellIs" dxfId="324" priority="187" stopIfTrue="1" operator="equal">
      <formula>"""Adequate"""</formula>
    </cfRule>
  </conditionalFormatting>
  <conditionalFormatting sqref="P600">
    <cfRule type="cellIs" dxfId="323" priority="184" operator="equal">
      <formula>"Has Room for improvement"</formula>
    </cfRule>
    <cfRule type="cellIs" dxfId="322" priority="185" stopIfTrue="1" operator="equal">
      <formula>"Inadequate"</formula>
    </cfRule>
    <cfRule type="cellIs" dxfId="321" priority="186" stopIfTrue="1" operator="equal">
      <formula>"Adequate"</formula>
    </cfRule>
  </conditionalFormatting>
  <conditionalFormatting sqref="P600">
    <cfRule type="cellIs" dxfId="320" priority="181" stopIfTrue="1" operator="equal">
      <formula>"Low"</formula>
    </cfRule>
    <cfRule type="cellIs" dxfId="319" priority="182" stopIfTrue="1" operator="equal">
      <formula>"High"</formula>
    </cfRule>
    <cfRule type="cellIs" dxfId="318" priority="183" stopIfTrue="1" operator="equal">
      <formula>"Extreme"</formula>
    </cfRule>
  </conditionalFormatting>
  <conditionalFormatting sqref="P600">
    <cfRule type="cellIs" dxfId="317" priority="180" stopIfTrue="1" operator="equal">
      <formula>"Medium"</formula>
    </cfRule>
  </conditionalFormatting>
  <conditionalFormatting sqref="P600">
    <cfRule type="cellIs" dxfId="316" priority="179" stopIfTrue="1" operator="equal">
      <formula>"""Adequate"""</formula>
    </cfRule>
  </conditionalFormatting>
  <conditionalFormatting sqref="P600">
    <cfRule type="cellIs" dxfId="315" priority="176" operator="equal">
      <formula>"Has Room for improvement"</formula>
    </cfRule>
    <cfRule type="cellIs" dxfId="314" priority="177" stopIfTrue="1" operator="equal">
      <formula>"Inadequate"</formula>
    </cfRule>
    <cfRule type="cellIs" dxfId="313" priority="178" stopIfTrue="1" operator="equal">
      <formula>"Adequate"</formula>
    </cfRule>
  </conditionalFormatting>
  <conditionalFormatting sqref="P600">
    <cfRule type="cellIs" dxfId="312" priority="173" stopIfTrue="1" operator="equal">
      <formula>"Low"</formula>
    </cfRule>
    <cfRule type="cellIs" dxfId="311" priority="174" stopIfTrue="1" operator="equal">
      <formula>"High"</formula>
    </cfRule>
    <cfRule type="cellIs" dxfId="310" priority="175" stopIfTrue="1" operator="equal">
      <formula>"Extreme"</formula>
    </cfRule>
  </conditionalFormatting>
  <conditionalFormatting sqref="P600">
    <cfRule type="cellIs" dxfId="309" priority="172" stopIfTrue="1" operator="equal">
      <formula>"Medium"</formula>
    </cfRule>
  </conditionalFormatting>
  <conditionalFormatting sqref="P600">
    <cfRule type="cellIs" dxfId="308" priority="171" stopIfTrue="1" operator="equal">
      <formula>"""Adequate"""</formula>
    </cfRule>
  </conditionalFormatting>
  <conditionalFormatting sqref="P600">
    <cfRule type="cellIs" dxfId="307" priority="168" operator="equal">
      <formula>"Has Room for improvement"</formula>
    </cfRule>
    <cfRule type="cellIs" dxfId="306" priority="169" stopIfTrue="1" operator="equal">
      <formula>"Inadequate"</formula>
    </cfRule>
    <cfRule type="cellIs" dxfId="305" priority="170" stopIfTrue="1" operator="equal">
      <formula>"Adequate"</formula>
    </cfRule>
  </conditionalFormatting>
  <conditionalFormatting sqref="P600">
    <cfRule type="cellIs" dxfId="304" priority="165" stopIfTrue="1" operator="equal">
      <formula>"Low"</formula>
    </cfRule>
    <cfRule type="cellIs" dxfId="303" priority="166" stopIfTrue="1" operator="equal">
      <formula>"High"</formula>
    </cfRule>
    <cfRule type="cellIs" dxfId="302" priority="167" stopIfTrue="1" operator="equal">
      <formula>"Extreme"</formula>
    </cfRule>
  </conditionalFormatting>
  <conditionalFormatting sqref="P600">
    <cfRule type="cellIs" dxfId="301" priority="164" stopIfTrue="1" operator="equal">
      <formula>"Medium"</formula>
    </cfRule>
  </conditionalFormatting>
  <conditionalFormatting sqref="P600">
    <cfRule type="cellIs" dxfId="300" priority="163" stopIfTrue="1" operator="equal">
      <formula>"""Adequate"""</formula>
    </cfRule>
  </conditionalFormatting>
  <conditionalFormatting sqref="P600">
    <cfRule type="cellIs" dxfId="299" priority="160" operator="equal">
      <formula>"Has Room for improvement"</formula>
    </cfRule>
    <cfRule type="cellIs" dxfId="298" priority="161" stopIfTrue="1" operator="equal">
      <formula>"Inadequate"</formula>
    </cfRule>
    <cfRule type="cellIs" dxfId="297" priority="162" stopIfTrue="1" operator="equal">
      <formula>"Adequate"</formula>
    </cfRule>
  </conditionalFormatting>
  <conditionalFormatting sqref="P600">
    <cfRule type="cellIs" dxfId="296" priority="157" stopIfTrue="1" operator="equal">
      <formula>"Low"</formula>
    </cfRule>
    <cfRule type="cellIs" dxfId="295" priority="158" stopIfTrue="1" operator="equal">
      <formula>"High"</formula>
    </cfRule>
    <cfRule type="cellIs" dxfId="294" priority="159" stopIfTrue="1" operator="equal">
      <formula>"Extreme"</formula>
    </cfRule>
  </conditionalFormatting>
  <conditionalFormatting sqref="P600">
    <cfRule type="cellIs" dxfId="293" priority="156" stopIfTrue="1" operator="equal">
      <formula>"Medium"</formula>
    </cfRule>
  </conditionalFormatting>
  <conditionalFormatting sqref="P600">
    <cfRule type="cellIs" dxfId="292" priority="155" stopIfTrue="1" operator="equal">
      <formula>"""Adequate"""</formula>
    </cfRule>
  </conditionalFormatting>
  <conditionalFormatting sqref="P600">
    <cfRule type="cellIs" dxfId="291" priority="152" operator="equal">
      <formula>"Has Room for improvement"</formula>
    </cfRule>
    <cfRule type="cellIs" dxfId="290" priority="153" stopIfTrue="1" operator="equal">
      <formula>"Inadequate"</formula>
    </cfRule>
    <cfRule type="cellIs" dxfId="289" priority="154" stopIfTrue="1" operator="equal">
      <formula>"Adequate"</formula>
    </cfRule>
  </conditionalFormatting>
  <conditionalFormatting sqref="P600">
    <cfRule type="cellIs" dxfId="288" priority="149" stopIfTrue="1" operator="equal">
      <formula>"Low"</formula>
    </cfRule>
    <cfRule type="cellIs" dxfId="287" priority="150" stopIfTrue="1" operator="equal">
      <formula>"High"</formula>
    </cfRule>
    <cfRule type="cellIs" dxfId="286" priority="151" stopIfTrue="1" operator="equal">
      <formula>"Extreme"</formula>
    </cfRule>
  </conditionalFormatting>
  <conditionalFormatting sqref="P600">
    <cfRule type="cellIs" dxfId="285" priority="148" stopIfTrue="1" operator="equal">
      <formula>"Medium"</formula>
    </cfRule>
  </conditionalFormatting>
  <conditionalFormatting sqref="P600">
    <cfRule type="cellIs" dxfId="284" priority="147" stopIfTrue="1" operator="equal">
      <formula>"""Adequate"""</formula>
    </cfRule>
  </conditionalFormatting>
  <conditionalFormatting sqref="P600">
    <cfRule type="cellIs" dxfId="283" priority="144" operator="equal">
      <formula>"Has Room for improvement"</formula>
    </cfRule>
    <cfRule type="cellIs" dxfId="282" priority="145" stopIfTrue="1" operator="equal">
      <formula>"Inadequate"</formula>
    </cfRule>
    <cfRule type="cellIs" dxfId="281" priority="146" stopIfTrue="1" operator="equal">
      <formula>"Adequate"</formula>
    </cfRule>
  </conditionalFormatting>
  <conditionalFormatting sqref="P600">
    <cfRule type="cellIs" dxfId="280" priority="141" stopIfTrue="1" operator="equal">
      <formula>"Low"</formula>
    </cfRule>
    <cfRule type="cellIs" dxfId="279" priority="142" stopIfTrue="1" operator="equal">
      <formula>"High"</formula>
    </cfRule>
    <cfRule type="cellIs" dxfId="278" priority="143" stopIfTrue="1" operator="equal">
      <formula>"Extreme"</formula>
    </cfRule>
  </conditionalFormatting>
  <conditionalFormatting sqref="P600">
    <cfRule type="cellIs" dxfId="277" priority="140" stopIfTrue="1" operator="equal">
      <formula>"Medium"</formula>
    </cfRule>
  </conditionalFormatting>
  <conditionalFormatting sqref="P600">
    <cfRule type="cellIs" dxfId="276" priority="139" stopIfTrue="1" operator="equal">
      <formula>"""Adequate"""</formula>
    </cfRule>
  </conditionalFormatting>
  <conditionalFormatting sqref="P600">
    <cfRule type="cellIs" dxfId="275" priority="136" operator="equal">
      <formula>"Has Room for improvement"</formula>
    </cfRule>
    <cfRule type="cellIs" dxfId="274" priority="137" stopIfTrue="1" operator="equal">
      <formula>"Inadequate"</formula>
    </cfRule>
    <cfRule type="cellIs" dxfId="273" priority="138" stopIfTrue="1" operator="equal">
      <formula>"Adequate"</formula>
    </cfRule>
  </conditionalFormatting>
  <conditionalFormatting sqref="B184:B222">
    <cfRule type="cellIs" dxfId="272" priority="133" stopIfTrue="1" operator="equal">
      <formula>"Low"</formula>
    </cfRule>
    <cfRule type="cellIs" dxfId="271" priority="134" stopIfTrue="1" operator="equal">
      <formula>"High"</formula>
    </cfRule>
    <cfRule type="cellIs" dxfId="270" priority="135" stopIfTrue="1" operator="equal">
      <formula>"Extreme"</formula>
    </cfRule>
  </conditionalFormatting>
  <conditionalFormatting sqref="B184:B222">
    <cfRule type="cellIs" dxfId="269" priority="130" stopIfTrue="1" operator="equal">
      <formula>"Low"</formula>
    </cfRule>
    <cfRule type="cellIs" dxfId="268" priority="131" stopIfTrue="1" operator="equal">
      <formula>"High"</formula>
    </cfRule>
    <cfRule type="cellIs" dxfId="267" priority="132" stopIfTrue="1" operator="equal">
      <formula>"Extreme"</formula>
    </cfRule>
  </conditionalFormatting>
  <conditionalFormatting sqref="B184:B222">
    <cfRule type="cellIs" dxfId="266" priority="127" stopIfTrue="1" operator="equal">
      <formula>"Low"</formula>
    </cfRule>
    <cfRule type="cellIs" dxfId="265" priority="128" stopIfTrue="1" operator="equal">
      <formula>"High"</formula>
    </cfRule>
    <cfRule type="cellIs" dxfId="264" priority="129" stopIfTrue="1" operator="equal">
      <formula>"Extreme"</formula>
    </cfRule>
  </conditionalFormatting>
  <conditionalFormatting sqref="B184:B222">
    <cfRule type="cellIs" dxfId="263" priority="124" stopIfTrue="1" operator="equal">
      <formula>"Low"</formula>
    </cfRule>
    <cfRule type="cellIs" dxfId="262" priority="125" stopIfTrue="1" operator="equal">
      <formula>"High"</formula>
    </cfRule>
    <cfRule type="cellIs" dxfId="261" priority="126" stopIfTrue="1" operator="equal">
      <formula>"Extreme"</formula>
    </cfRule>
  </conditionalFormatting>
  <conditionalFormatting sqref="B184:B222">
    <cfRule type="cellIs" dxfId="260" priority="121" stopIfTrue="1" operator="equal">
      <formula>"Low"</formula>
    </cfRule>
    <cfRule type="cellIs" dxfId="259" priority="122" stopIfTrue="1" operator="equal">
      <formula>"High"</formula>
    </cfRule>
    <cfRule type="cellIs" dxfId="258" priority="123" stopIfTrue="1" operator="equal">
      <formula>"Extreme"</formula>
    </cfRule>
  </conditionalFormatting>
  <conditionalFormatting sqref="B184:B222">
    <cfRule type="cellIs" dxfId="257" priority="118" stopIfTrue="1" operator="equal">
      <formula>"Low"</formula>
    </cfRule>
    <cfRule type="cellIs" dxfId="256" priority="119" stopIfTrue="1" operator="equal">
      <formula>"High"</formula>
    </cfRule>
    <cfRule type="cellIs" dxfId="255" priority="120" stopIfTrue="1" operator="equal">
      <formula>"Extreme"</formula>
    </cfRule>
  </conditionalFormatting>
  <conditionalFormatting sqref="B184:B222">
    <cfRule type="cellIs" dxfId="254" priority="115" stopIfTrue="1" operator="equal">
      <formula>"Low"</formula>
    </cfRule>
    <cfRule type="cellIs" dxfId="253" priority="116" stopIfTrue="1" operator="equal">
      <formula>"High"</formula>
    </cfRule>
    <cfRule type="cellIs" dxfId="252" priority="117" stopIfTrue="1" operator="equal">
      <formula>"Extreme"</formula>
    </cfRule>
  </conditionalFormatting>
  <conditionalFormatting sqref="B184:B222">
    <cfRule type="cellIs" dxfId="251" priority="112" stopIfTrue="1" operator="equal">
      <formula>"Low"</formula>
    </cfRule>
    <cfRule type="cellIs" dxfId="250" priority="113" stopIfTrue="1" operator="equal">
      <formula>"High"</formula>
    </cfRule>
    <cfRule type="cellIs" dxfId="249" priority="114" stopIfTrue="1" operator="equal">
      <formula>"Extreme"</formula>
    </cfRule>
  </conditionalFormatting>
  <conditionalFormatting sqref="B123:B143 B145:B183">
    <cfRule type="cellIs" dxfId="248" priority="109" stopIfTrue="1" operator="equal">
      <formula>"Low"</formula>
    </cfRule>
    <cfRule type="cellIs" dxfId="247" priority="110" stopIfTrue="1" operator="equal">
      <formula>"High"</formula>
    </cfRule>
    <cfRule type="cellIs" dxfId="246" priority="111" stopIfTrue="1" operator="equal">
      <formula>"Extreme"</formula>
    </cfRule>
  </conditionalFormatting>
  <conditionalFormatting sqref="B304:B342">
    <cfRule type="cellIs" dxfId="245" priority="106" stopIfTrue="1" operator="equal">
      <formula>"Low"</formula>
    </cfRule>
    <cfRule type="cellIs" dxfId="244" priority="107" stopIfTrue="1" operator="equal">
      <formula>"High"</formula>
    </cfRule>
    <cfRule type="cellIs" dxfId="243" priority="108" stopIfTrue="1" operator="equal">
      <formula>"Extreme"</formula>
    </cfRule>
  </conditionalFormatting>
  <conditionalFormatting sqref="B304:B342">
    <cfRule type="cellIs" dxfId="242" priority="103" stopIfTrue="1" operator="equal">
      <formula>"Low"</formula>
    </cfRule>
    <cfRule type="cellIs" dxfId="241" priority="104" stopIfTrue="1" operator="equal">
      <formula>"High"</formula>
    </cfRule>
    <cfRule type="cellIs" dxfId="240" priority="105" stopIfTrue="1" operator="equal">
      <formula>"Extreme"</formula>
    </cfRule>
  </conditionalFormatting>
  <conditionalFormatting sqref="B304:B342">
    <cfRule type="cellIs" dxfId="239" priority="100" stopIfTrue="1" operator="equal">
      <formula>"Low"</formula>
    </cfRule>
    <cfRule type="cellIs" dxfId="238" priority="101" stopIfTrue="1" operator="equal">
      <formula>"High"</formula>
    </cfRule>
    <cfRule type="cellIs" dxfId="237" priority="102" stopIfTrue="1" operator="equal">
      <formula>"Extreme"</formula>
    </cfRule>
  </conditionalFormatting>
  <conditionalFormatting sqref="B304:B342">
    <cfRule type="cellIs" dxfId="236" priority="97" stopIfTrue="1" operator="equal">
      <formula>"Low"</formula>
    </cfRule>
    <cfRule type="cellIs" dxfId="235" priority="98" stopIfTrue="1" operator="equal">
      <formula>"High"</formula>
    </cfRule>
    <cfRule type="cellIs" dxfId="234" priority="99" stopIfTrue="1" operator="equal">
      <formula>"Extreme"</formula>
    </cfRule>
  </conditionalFormatting>
  <conditionalFormatting sqref="B304:B342">
    <cfRule type="cellIs" dxfId="233" priority="94" stopIfTrue="1" operator="equal">
      <formula>"Low"</formula>
    </cfRule>
    <cfRule type="cellIs" dxfId="232" priority="95" stopIfTrue="1" operator="equal">
      <formula>"High"</formula>
    </cfRule>
    <cfRule type="cellIs" dxfId="231" priority="96" stopIfTrue="1" operator="equal">
      <formula>"Extreme"</formula>
    </cfRule>
  </conditionalFormatting>
  <conditionalFormatting sqref="B304:B342">
    <cfRule type="cellIs" dxfId="230" priority="91" stopIfTrue="1" operator="equal">
      <formula>"Low"</formula>
    </cfRule>
    <cfRule type="cellIs" dxfId="229" priority="92" stopIfTrue="1" operator="equal">
      <formula>"High"</formula>
    </cfRule>
    <cfRule type="cellIs" dxfId="228" priority="93" stopIfTrue="1" operator="equal">
      <formula>"Extreme"</formula>
    </cfRule>
  </conditionalFormatting>
  <conditionalFormatting sqref="B304:B342">
    <cfRule type="cellIs" dxfId="227" priority="88" stopIfTrue="1" operator="equal">
      <formula>"Low"</formula>
    </cfRule>
    <cfRule type="cellIs" dxfId="226" priority="89" stopIfTrue="1" operator="equal">
      <formula>"High"</formula>
    </cfRule>
    <cfRule type="cellIs" dxfId="225" priority="90" stopIfTrue="1" operator="equal">
      <formula>"Extreme"</formula>
    </cfRule>
  </conditionalFormatting>
  <conditionalFormatting sqref="B304:B342">
    <cfRule type="cellIs" dxfId="224" priority="85" stopIfTrue="1" operator="equal">
      <formula>"Low"</formula>
    </cfRule>
    <cfRule type="cellIs" dxfId="223" priority="86" stopIfTrue="1" operator="equal">
      <formula>"High"</formula>
    </cfRule>
    <cfRule type="cellIs" dxfId="222" priority="87" stopIfTrue="1" operator="equal">
      <formula>"Extreme"</formula>
    </cfRule>
  </conditionalFormatting>
  <conditionalFormatting sqref="B243:B263 B265:B303">
    <cfRule type="cellIs" dxfId="221" priority="82" stopIfTrue="1" operator="equal">
      <formula>"Low"</formula>
    </cfRule>
    <cfRule type="cellIs" dxfId="220" priority="83" stopIfTrue="1" operator="equal">
      <formula>"High"</formula>
    </cfRule>
    <cfRule type="cellIs" dxfId="219" priority="84" stopIfTrue="1" operator="equal">
      <formula>"Extreme"</formula>
    </cfRule>
  </conditionalFormatting>
  <conditionalFormatting sqref="B424:B462">
    <cfRule type="cellIs" dxfId="218" priority="79" stopIfTrue="1" operator="equal">
      <formula>"Low"</formula>
    </cfRule>
    <cfRule type="cellIs" dxfId="217" priority="80" stopIfTrue="1" operator="equal">
      <formula>"High"</formula>
    </cfRule>
    <cfRule type="cellIs" dxfId="216" priority="81" stopIfTrue="1" operator="equal">
      <formula>"Extreme"</formula>
    </cfRule>
  </conditionalFormatting>
  <conditionalFormatting sqref="B424:B462">
    <cfRule type="cellIs" dxfId="215" priority="76" stopIfTrue="1" operator="equal">
      <formula>"Low"</formula>
    </cfRule>
    <cfRule type="cellIs" dxfId="214" priority="77" stopIfTrue="1" operator="equal">
      <formula>"High"</formula>
    </cfRule>
    <cfRule type="cellIs" dxfId="213" priority="78" stopIfTrue="1" operator="equal">
      <formula>"Extreme"</formula>
    </cfRule>
  </conditionalFormatting>
  <conditionalFormatting sqref="B424:B462">
    <cfRule type="cellIs" dxfId="212" priority="73" stopIfTrue="1" operator="equal">
      <formula>"Low"</formula>
    </cfRule>
    <cfRule type="cellIs" dxfId="211" priority="74" stopIfTrue="1" operator="equal">
      <formula>"High"</formula>
    </cfRule>
    <cfRule type="cellIs" dxfId="210" priority="75" stopIfTrue="1" operator="equal">
      <formula>"Extreme"</formula>
    </cfRule>
  </conditionalFormatting>
  <conditionalFormatting sqref="B424:B462">
    <cfRule type="cellIs" dxfId="209" priority="70" stopIfTrue="1" operator="equal">
      <formula>"Low"</formula>
    </cfRule>
    <cfRule type="cellIs" dxfId="208" priority="71" stopIfTrue="1" operator="equal">
      <formula>"High"</formula>
    </cfRule>
    <cfRule type="cellIs" dxfId="207" priority="72" stopIfTrue="1" operator="equal">
      <formula>"Extreme"</formula>
    </cfRule>
  </conditionalFormatting>
  <conditionalFormatting sqref="B424:B462">
    <cfRule type="cellIs" dxfId="206" priority="67" stopIfTrue="1" operator="equal">
      <formula>"Low"</formula>
    </cfRule>
    <cfRule type="cellIs" dxfId="205" priority="68" stopIfTrue="1" operator="equal">
      <formula>"High"</formula>
    </cfRule>
    <cfRule type="cellIs" dxfId="204" priority="69" stopIfTrue="1" operator="equal">
      <formula>"Extreme"</formula>
    </cfRule>
  </conditionalFormatting>
  <conditionalFormatting sqref="B424:B462">
    <cfRule type="cellIs" dxfId="203" priority="64" stopIfTrue="1" operator="equal">
      <formula>"Low"</formula>
    </cfRule>
    <cfRule type="cellIs" dxfId="202" priority="65" stopIfTrue="1" operator="equal">
      <formula>"High"</formula>
    </cfRule>
    <cfRule type="cellIs" dxfId="201" priority="66" stopIfTrue="1" operator="equal">
      <formula>"Extreme"</formula>
    </cfRule>
  </conditionalFormatting>
  <conditionalFormatting sqref="B424:B462">
    <cfRule type="cellIs" dxfId="200" priority="61" stopIfTrue="1" operator="equal">
      <formula>"Low"</formula>
    </cfRule>
    <cfRule type="cellIs" dxfId="199" priority="62" stopIfTrue="1" operator="equal">
      <formula>"High"</formula>
    </cfRule>
    <cfRule type="cellIs" dxfId="198" priority="63" stopIfTrue="1" operator="equal">
      <formula>"Extreme"</formula>
    </cfRule>
  </conditionalFormatting>
  <conditionalFormatting sqref="B424:B462">
    <cfRule type="cellIs" dxfId="197" priority="58" stopIfTrue="1" operator="equal">
      <formula>"Low"</formula>
    </cfRule>
    <cfRule type="cellIs" dxfId="196" priority="59" stopIfTrue="1" operator="equal">
      <formula>"High"</formula>
    </cfRule>
    <cfRule type="cellIs" dxfId="195" priority="60" stopIfTrue="1" operator="equal">
      <formula>"Extreme"</formula>
    </cfRule>
  </conditionalFormatting>
  <conditionalFormatting sqref="B363:B383 B385:B423">
    <cfRule type="cellIs" dxfId="194" priority="55" stopIfTrue="1" operator="equal">
      <formula>"Low"</formula>
    </cfRule>
    <cfRule type="cellIs" dxfId="193" priority="56" stopIfTrue="1" operator="equal">
      <formula>"High"</formula>
    </cfRule>
    <cfRule type="cellIs" dxfId="192" priority="57" stopIfTrue="1" operator="equal">
      <formula>"Extreme"</formula>
    </cfRule>
  </conditionalFormatting>
  <conditionalFormatting sqref="B544:B582">
    <cfRule type="cellIs" dxfId="191" priority="52" stopIfTrue="1" operator="equal">
      <formula>"Low"</formula>
    </cfRule>
    <cfRule type="cellIs" dxfId="190" priority="53" stopIfTrue="1" operator="equal">
      <formula>"High"</formula>
    </cfRule>
    <cfRule type="cellIs" dxfId="189" priority="54" stopIfTrue="1" operator="equal">
      <formula>"Extreme"</formula>
    </cfRule>
  </conditionalFormatting>
  <conditionalFormatting sqref="B544:B582">
    <cfRule type="cellIs" dxfId="188" priority="49" stopIfTrue="1" operator="equal">
      <formula>"Low"</formula>
    </cfRule>
    <cfRule type="cellIs" dxfId="187" priority="50" stopIfTrue="1" operator="equal">
      <formula>"High"</formula>
    </cfRule>
    <cfRule type="cellIs" dxfId="186" priority="51" stopIfTrue="1" operator="equal">
      <formula>"Extreme"</formula>
    </cfRule>
  </conditionalFormatting>
  <conditionalFormatting sqref="B544:B582">
    <cfRule type="cellIs" dxfId="185" priority="46" stopIfTrue="1" operator="equal">
      <formula>"Low"</formula>
    </cfRule>
    <cfRule type="cellIs" dxfId="184" priority="47" stopIfTrue="1" operator="equal">
      <formula>"High"</formula>
    </cfRule>
    <cfRule type="cellIs" dxfId="183" priority="48" stopIfTrue="1" operator="equal">
      <formula>"Extreme"</formula>
    </cfRule>
  </conditionalFormatting>
  <conditionalFormatting sqref="B544:B582">
    <cfRule type="cellIs" dxfId="182" priority="43" stopIfTrue="1" operator="equal">
      <formula>"Low"</formula>
    </cfRule>
    <cfRule type="cellIs" dxfId="181" priority="44" stopIfTrue="1" operator="equal">
      <formula>"High"</formula>
    </cfRule>
    <cfRule type="cellIs" dxfId="180" priority="45" stopIfTrue="1" operator="equal">
      <formula>"Extreme"</formula>
    </cfRule>
  </conditionalFormatting>
  <conditionalFormatting sqref="B544:B582">
    <cfRule type="cellIs" dxfId="179" priority="40" stopIfTrue="1" operator="equal">
      <formula>"Low"</formula>
    </cfRule>
    <cfRule type="cellIs" dxfId="178" priority="41" stopIfTrue="1" operator="equal">
      <formula>"High"</formula>
    </cfRule>
    <cfRule type="cellIs" dxfId="177" priority="42" stopIfTrue="1" operator="equal">
      <formula>"Extreme"</formula>
    </cfRule>
  </conditionalFormatting>
  <conditionalFormatting sqref="B544:B582">
    <cfRule type="cellIs" dxfId="176" priority="37" stopIfTrue="1" operator="equal">
      <formula>"Low"</formula>
    </cfRule>
    <cfRule type="cellIs" dxfId="175" priority="38" stopIfTrue="1" operator="equal">
      <formula>"High"</formula>
    </cfRule>
    <cfRule type="cellIs" dxfId="174" priority="39" stopIfTrue="1" operator="equal">
      <formula>"Extreme"</formula>
    </cfRule>
  </conditionalFormatting>
  <conditionalFormatting sqref="B544:B582">
    <cfRule type="cellIs" dxfId="173" priority="34" stopIfTrue="1" operator="equal">
      <formula>"Low"</formula>
    </cfRule>
    <cfRule type="cellIs" dxfId="172" priority="35" stopIfTrue="1" operator="equal">
      <formula>"High"</formula>
    </cfRule>
    <cfRule type="cellIs" dxfId="171" priority="36" stopIfTrue="1" operator="equal">
      <formula>"Extreme"</formula>
    </cfRule>
  </conditionalFormatting>
  <conditionalFormatting sqref="B544:B582">
    <cfRule type="cellIs" dxfId="170" priority="31" stopIfTrue="1" operator="equal">
      <formula>"Low"</formula>
    </cfRule>
    <cfRule type="cellIs" dxfId="169" priority="32" stopIfTrue="1" operator="equal">
      <formula>"High"</formula>
    </cfRule>
    <cfRule type="cellIs" dxfId="168" priority="33" stopIfTrue="1" operator="equal">
      <formula>"Extreme"</formula>
    </cfRule>
  </conditionalFormatting>
  <conditionalFormatting sqref="B483:B503 B505:B543">
    <cfRule type="cellIs" dxfId="167" priority="28" stopIfTrue="1" operator="equal">
      <formula>"Low"</formula>
    </cfRule>
    <cfRule type="cellIs" dxfId="166" priority="29" stopIfTrue="1" operator="equal">
      <formula>"High"</formula>
    </cfRule>
    <cfRule type="cellIs" dxfId="165" priority="30" stopIfTrue="1" operator="equal">
      <formula>"Extreme"</formula>
    </cfRule>
  </conditionalFormatting>
  <conditionalFormatting sqref="B664:B702">
    <cfRule type="cellIs" dxfId="164" priority="25" stopIfTrue="1" operator="equal">
      <formula>"Low"</formula>
    </cfRule>
    <cfRule type="cellIs" dxfId="163" priority="26" stopIfTrue="1" operator="equal">
      <formula>"High"</formula>
    </cfRule>
    <cfRule type="cellIs" dxfId="162" priority="27" stopIfTrue="1" operator="equal">
      <formula>"Extreme"</formula>
    </cfRule>
  </conditionalFormatting>
  <conditionalFormatting sqref="B664:B702">
    <cfRule type="cellIs" dxfId="161" priority="22" stopIfTrue="1" operator="equal">
      <formula>"Low"</formula>
    </cfRule>
    <cfRule type="cellIs" dxfId="160" priority="23" stopIfTrue="1" operator="equal">
      <formula>"High"</formula>
    </cfRule>
    <cfRule type="cellIs" dxfId="159" priority="24" stopIfTrue="1" operator="equal">
      <formula>"Extreme"</formula>
    </cfRule>
  </conditionalFormatting>
  <conditionalFormatting sqref="B664:B702">
    <cfRule type="cellIs" dxfId="158" priority="19" stopIfTrue="1" operator="equal">
      <formula>"Low"</formula>
    </cfRule>
    <cfRule type="cellIs" dxfId="157" priority="20" stopIfTrue="1" operator="equal">
      <formula>"High"</formula>
    </cfRule>
    <cfRule type="cellIs" dxfId="156" priority="21" stopIfTrue="1" operator="equal">
      <formula>"Extreme"</formula>
    </cfRule>
  </conditionalFormatting>
  <conditionalFormatting sqref="B664:B702">
    <cfRule type="cellIs" dxfId="155" priority="16" stopIfTrue="1" operator="equal">
      <formula>"Low"</formula>
    </cfRule>
    <cfRule type="cellIs" dxfId="154" priority="17" stopIfTrue="1" operator="equal">
      <formula>"High"</formula>
    </cfRule>
    <cfRule type="cellIs" dxfId="153" priority="18" stopIfTrue="1" operator="equal">
      <formula>"Extreme"</formula>
    </cfRule>
  </conditionalFormatting>
  <conditionalFormatting sqref="B664:B702">
    <cfRule type="cellIs" dxfId="152" priority="13" stopIfTrue="1" operator="equal">
      <formula>"Low"</formula>
    </cfRule>
    <cfRule type="cellIs" dxfId="151" priority="14" stopIfTrue="1" operator="equal">
      <formula>"High"</formula>
    </cfRule>
    <cfRule type="cellIs" dxfId="150" priority="15" stopIfTrue="1" operator="equal">
      <formula>"Extreme"</formula>
    </cfRule>
  </conditionalFormatting>
  <conditionalFormatting sqref="B664:B702">
    <cfRule type="cellIs" dxfId="149" priority="10" stopIfTrue="1" operator="equal">
      <formula>"Low"</formula>
    </cfRule>
    <cfRule type="cellIs" dxfId="148" priority="11" stopIfTrue="1" operator="equal">
      <formula>"High"</formula>
    </cfRule>
    <cfRule type="cellIs" dxfId="147" priority="12" stopIfTrue="1" operator="equal">
      <formula>"Extreme"</formula>
    </cfRule>
  </conditionalFormatting>
  <conditionalFormatting sqref="B664:B702">
    <cfRule type="cellIs" dxfId="146" priority="7" stopIfTrue="1" operator="equal">
      <formula>"Low"</formula>
    </cfRule>
    <cfRule type="cellIs" dxfId="145" priority="8" stopIfTrue="1" operator="equal">
      <formula>"High"</formula>
    </cfRule>
    <cfRule type="cellIs" dxfId="144" priority="9" stopIfTrue="1" operator="equal">
      <formula>"Extreme"</formula>
    </cfRule>
  </conditionalFormatting>
  <conditionalFormatting sqref="B664:B702">
    <cfRule type="cellIs" dxfId="143" priority="4" stopIfTrue="1" operator="equal">
      <formula>"Low"</formula>
    </cfRule>
    <cfRule type="cellIs" dxfId="142" priority="5" stopIfTrue="1" operator="equal">
      <formula>"High"</formula>
    </cfRule>
    <cfRule type="cellIs" dxfId="141" priority="6" stopIfTrue="1" operator="equal">
      <formula>"Extreme"</formula>
    </cfRule>
  </conditionalFormatting>
  <conditionalFormatting sqref="B603:B623 B625:B663">
    <cfRule type="cellIs" dxfId="140" priority="1" stopIfTrue="1" operator="equal">
      <formula>"Low"</formula>
    </cfRule>
    <cfRule type="cellIs" dxfId="139" priority="2" stopIfTrue="1" operator="equal">
      <formula>"High"</formula>
    </cfRule>
    <cfRule type="cellIs" dxfId="138" priority="3" stopIfTrue="1" operator="equal">
      <formula>"Extreme"</formula>
    </cfRule>
  </conditionalFormatting>
  <dataValidations disablePrompts="1" count="1">
    <dataValidation type="whole" allowBlank="1" showInputMessage="1" showErrorMessage="1" sqref="WVQ983044:WVQ983143 WLU983044:WLU983143 WBY983044:WBY983143 VSC983044:VSC983143 VIG983044:VIG983143 UYK983044:UYK983143 UOO983044:UOO983143 UES983044:UES983143 TUW983044:TUW983143 TLA983044:TLA983143 TBE983044:TBE983143 SRI983044:SRI983143 SHM983044:SHM983143 RXQ983044:RXQ983143 RNU983044:RNU983143 RDY983044:RDY983143 QUC983044:QUC983143 QKG983044:QKG983143 QAK983044:QAK983143 PQO983044:PQO983143 PGS983044:PGS983143 OWW983044:OWW983143 ONA983044:ONA983143 ODE983044:ODE983143 NTI983044:NTI983143 NJM983044:NJM983143 MZQ983044:MZQ983143 MPU983044:MPU983143 MFY983044:MFY983143 LWC983044:LWC983143 LMG983044:LMG983143 LCK983044:LCK983143 KSO983044:KSO983143 KIS983044:KIS983143 JYW983044:JYW983143 JPA983044:JPA983143 JFE983044:JFE983143 IVI983044:IVI983143 ILM983044:ILM983143 IBQ983044:IBQ983143 HRU983044:HRU983143 HHY983044:HHY983143 GYC983044:GYC983143 GOG983044:GOG983143 GEK983044:GEK983143 FUO983044:FUO983143 FKS983044:FKS983143 FAW983044:FAW983143 ERA983044:ERA983143 EHE983044:EHE983143 DXI983044:DXI983143 DNM983044:DNM983143 DDQ983044:DDQ983143 CTU983044:CTU983143 CJY983044:CJY983143 CAC983044:CAC983143 BQG983044:BQG983143 BGK983044:BGK983143 AWO983044:AWO983143 AMS983044:AMS983143 ACW983044:ACW983143 TA983044:TA983143 JE983044:JE983143 WVQ917508:WVQ917607 WLU917508:WLU917607 WBY917508:WBY917607 VSC917508:VSC917607 VIG917508:VIG917607 UYK917508:UYK917607 UOO917508:UOO917607 UES917508:UES917607 TUW917508:TUW917607 TLA917508:TLA917607 TBE917508:TBE917607 SRI917508:SRI917607 SHM917508:SHM917607 RXQ917508:RXQ917607 RNU917508:RNU917607 RDY917508:RDY917607 QUC917508:QUC917607 QKG917508:QKG917607 QAK917508:QAK917607 PQO917508:PQO917607 PGS917508:PGS917607 OWW917508:OWW917607 ONA917508:ONA917607 ODE917508:ODE917607 NTI917508:NTI917607 NJM917508:NJM917607 MZQ917508:MZQ917607 MPU917508:MPU917607 MFY917508:MFY917607 LWC917508:LWC917607 LMG917508:LMG917607 LCK917508:LCK917607 KSO917508:KSO917607 KIS917508:KIS917607 JYW917508:JYW917607 JPA917508:JPA917607 JFE917508:JFE917607 IVI917508:IVI917607 ILM917508:ILM917607 IBQ917508:IBQ917607 HRU917508:HRU917607 HHY917508:HHY917607 GYC917508:GYC917607 GOG917508:GOG917607 GEK917508:GEK917607 FUO917508:FUO917607 FKS917508:FKS917607 FAW917508:FAW917607 ERA917508:ERA917607 EHE917508:EHE917607 DXI917508:DXI917607 DNM917508:DNM917607 DDQ917508:DDQ917607 CTU917508:CTU917607 CJY917508:CJY917607 CAC917508:CAC917607 BQG917508:BQG917607 BGK917508:BGK917607 AWO917508:AWO917607 AMS917508:AMS917607 ACW917508:ACW917607 TA917508:TA917607 JE917508:JE917607 WVQ851972:WVQ852071 WLU851972:WLU852071 WBY851972:WBY852071 VSC851972:VSC852071 VIG851972:VIG852071 UYK851972:UYK852071 UOO851972:UOO852071 UES851972:UES852071 TUW851972:TUW852071 TLA851972:TLA852071 TBE851972:TBE852071 SRI851972:SRI852071 SHM851972:SHM852071 RXQ851972:RXQ852071 RNU851972:RNU852071 RDY851972:RDY852071 QUC851972:QUC852071 QKG851972:QKG852071 QAK851972:QAK852071 PQO851972:PQO852071 PGS851972:PGS852071 OWW851972:OWW852071 ONA851972:ONA852071 ODE851972:ODE852071 NTI851972:NTI852071 NJM851972:NJM852071 MZQ851972:MZQ852071 MPU851972:MPU852071 MFY851972:MFY852071 LWC851972:LWC852071 LMG851972:LMG852071 LCK851972:LCK852071 KSO851972:KSO852071 KIS851972:KIS852071 JYW851972:JYW852071 JPA851972:JPA852071 JFE851972:JFE852071 IVI851972:IVI852071 ILM851972:ILM852071 IBQ851972:IBQ852071 HRU851972:HRU852071 HHY851972:HHY852071 GYC851972:GYC852071 GOG851972:GOG852071 GEK851972:GEK852071 FUO851972:FUO852071 FKS851972:FKS852071 FAW851972:FAW852071 ERA851972:ERA852071 EHE851972:EHE852071 DXI851972:DXI852071 DNM851972:DNM852071 DDQ851972:DDQ852071 CTU851972:CTU852071 CJY851972:CJY852071 CAC851972:CAC852071 BQG851972:BQG852071 BGK851972:BGK852071 AWO851972:AWO852071 AMS851972:AMS852071 ACW851972:ACW852071 TA851972:TA852071 JE851972:JE852071 WVQ786436:WVQ786535 WLU786436:WLU786535 WBY786436:WBY786535 VSC786436:VSC786535 VIG786436:VIG786535 UYK786436:UYK786535 UOO786436:UOO786535 UES786436:UES786535 TUW786436:TUW786535 TLA786436:TLA786535 TBE786436:TBE786535 SRI786436:SRI786535 SHM786436:SHM786535 RXQ786436:RXQ786535 RNU786436:RNU786535 RDY786436:RDY786535 QUC786436:QUC786535 QKG786436:QKG786535 QAK786436:QAK786535 PQO786436:PQO786535 PGS786436:PGS786535 OWW786436:OWW786535 ONA786436:ONA786535 ODE786436:ODE786535 NTI786436:NTI786535 NJM786436:NJM786535 MZQ786436:MZQ786535 MPU786436:MPU786535 MFY786436:MFY786535 LWC786436:LWC786535 LMG786436:LMG786535 LCK786436:LCK786535 KSO786436:KSO786535 KIS786436:KIS786535 JYW786436:JYW786535 JPA786436:JPA786535 JFE786436:JFE786535 IVI786436:IVI786535 ILM786436:ILM786535 IBQ786436:IBQ786535 HRU786436:HRU786535 HHY786436:HHY786535 GYC786436:GYC786535 GOG786436:GOG786535 GEK786436:GEK786535 FUO786436:FUO786535 FKS786436:FKS786535 FAW786436:FAW786535 ERA786436:ERA786535 EHE786436:EHE786535 DXI786436:DXI786535 DNM786436:DNM786535 DDQ786436:DDQ786535 CTU786436:CTU786535 CJY786436:CJY786535 CAC786436:CAC786535 BQG786436:BQG786535 BGK786436:BGK786535 AWO786436:AWO786535 AMS786436:AMS786535 ACW786436:ACW786535 TA786436:TA786535 JE786436:JE786535 WVQ720900:WVQ720999 WLU720900:WLU720999 WBY720900:WBY720999 VSC720900:VSC720999 VIG720900:VIG720999 UYK720900:UYK720999 UOO720900:UOO720999 UES720900:UES720999 TUW720900:TUW720999 TLA720900:TLA720999 TBE720900:TBE720999 SRI720900:SRI720999 SHM720900:SHM720999 RXQ720900:RXQ720999 RNU720900:RNU720999 RDY720900:RDY720999 QUC720900:QUC720999 QKG720900:QKG720999 QAK720900:QAK720999 PQO720900:PQO720999 PGS720900:PGS720999 OWW720900:OWW720999 ONA720900:ONA720999 ODE720900:ODE720999 NTI720900:NTI720999 NJM720900:NJM720999 MZQ720900:MZQ720999 MPU720900:MPU720999 MFY720900:MFY720999 LWC720900:LWC720999 LMG720900:LMG720999 LCK720900:LCK720999 KSO720900:KSO720999 KIS720900:KIS720999 JYW720900:JYW720999 JPA720900:JPA720999 JFE720900:JFE720999 IVI720900:IVI720999 ILM720900:ILM720999 IBQ720900:IBQ720999 HRU720900:HRU720999 HHY720900:HHY720999 GYC720900:GYC720999 GOG720900:GOG720999 GEK720900:GEK720999 FUO720900:FUO720999 FKS720900:FKS720999 FAW720900:FAW720999 ERA720900:ERA720999 EHE720900:EHE720999 DXI720900:DXI720999 DNM720900:DNM720999 DDQ720900:DDQ720999 CTU720900:CTU720999 CJY720900:CJY720999 CAC720900:CAC720999 BQG720900:BQG720999 BGK720900:BGK720999 AWO720900:AWO720999 AMS720900:AMS720999 ACW720900:ACW720999 TA720900:TA720999 JE720900:JE720999 WVQ655364:WVQ655463 WLU655364:WLU655463 WBY655364:WBY655463 VSC655364:VSC655463 VIG655364:VIG655463 UYK655364:UYK655463 UOO655364:UOO655463 UES655364:UES655463 TUW655364:TUW655463 TLA655364:TLA655463 TBE655364:TBE655463 SRI655364:SRI655463 SHM655364:SHM655463 RXQ655364:RXQ655463 RNU655364:RNU655463 RDY655364:RDY655463 QUC655364:QUC655463 QKG655364:QKG655463 QAK655364:QAK655463 PQO655364:PQO655463 PGS655364:PGS655463 OWW655364:OWW655463 ONA655364:ONA655463 ODE655364:ODE655463 NTI655364:NTI655463 NJM655364:NJM655463 MZQ655364:MZQ655463 MPU655364:MPU655463 MFY655364:MFY655463 LWC655364:LWC655463 LMG655364:LMG655463 LCK655364:LCK655463 KSO655364:KSO655463 KIS655364:KIS655463 JYW655364:JYW655463 JPA655364:JPA655463 JFE655364:JFE655463 IVI655364:IVI655463 ILM655364:ILM655463 IBQ655364:IBQ655463 HRU655364:HRU655463 HHY655364:HHY655463 GYC655364:GYC655463 GOG655364:GOG655463 GEK655364:GEK655463 FUO655364:FUO655463 FKS655364:FKS655463 FAW655364:FAW655463 ERA655364:ERA655463 EHE655364:EHE655463 DXI655364:DXI655463 DNM655364:DNM655463 DDQ655364:DDQ655463 CTU655364:CTU655463 CJY655364:CJY655463 CAC655364:CAC655463 BQG655364:BQG655463 BGK655364:BGK655463 AWO655364:AWO655463 AMS655364:AMS655463 ACW655364:ACW655463 TA655364:TA655463 JE655364:JE655463 WVQ589828:WVQ589927 WLU589828:WLU589927 WBY589828:WBY589927 VSC589828:VSC589927 VIG589828:VIG589927 UYK589828:UYK589927 UOO589828:UOO589927 UES589828:UES589927 TUW589828:TUW589927 TLA589828:TLA589927 TBE589828:TBE589927 SRI589828:SRI589927 SHM589828:SHM589927 RXQ589828:RXQ589927 RNU589828:RNU589927 RDY589828:RDY589927 QUC589828:QUC589927 QKG589828:QKG589927 QAK589828:QAK589927 PQO589828:PQO589927 PGS589828:PGS589927 OWW589828:OWW589927 ONA589828:ONA589927 ODE589828:ODE589927 NTI589828:NTI589927 NJM589828:NJM589927 MZQ589828:MZQ589927 MPU589828:MPU589927 MFY589828:MFY589927 LWC589828:LWC589927 LMG589828:LMG589927 LCK589828:LCK589927 KSO589828:KSO589927 KIS589828:KIS589927 JYW589828:JYW589927 JPA589828:JPA589927 JFE589828:JFE589927 IVI589828:IVI589927 ILM589828:ILM589927 IBQ589828:IBQ589927 HRU589828:HRU589927 HHY589828:HHY589927 GYC589828:GYC589927 GOG589828:GOG589927 GEK589828:GEK589927 FUO589828:FUO589927 FKS589828:FKS589927 FAW589828:FAW589927 ERA589828:ERA589927 EHE589828:EHE589927 DXI589828:DXI589927 DNM589828:DNM589927 DDQ589828:DDQ589927 CTU589828:CTU589927 CJY589828:CJY589927 CAC589828:CAC589927 BQG589828:BQG589927 BGK589828:BGK589927 AWO589828:AWO589927 AMS589828:AMS589927 ACW589828:ACW589927 TA589828:TA589927 JE589828:JE589927 WVQ524292:WVQ524391 WLU524292:WLU524391 WBY524292:WBY524391 VSC524292:VSC524391 VIG524292:VIG524391 UYK524292:UYK524391 UOO524292:UOO524391 UES524292:UES524391 TUW524292:TUW524391 TLA524292:TLA524391 TBE524292:TBE524391 SRI524292:SRI524391 SHM524292:SHM524391 RXQ524292:RXQ524391 RNU524292:RNU524391 RDY524292:RDY524391 QUC524292:QUC524391 QKG524292:QKG524391 QAK524292:QAK524391 PQO524292:PQO524391 PGS524292:PGS524391 OWW524292:OWW524391 ONA524292:ONA524391 ODE524292:ODE524391 NTI524292:NTI524391 NJM524292:NJM524391 MZQ524292:MZQ524391 MPU524292:MPU524391 MFY524292:MFY524391 LWC524292:LWC524391 LMG524292:LMG524391 LCK524292:LCK524391 KSO524292:KSO524391 KIS524292:KIS524391 JYW524292:JYW524391 JPA524292:JPA524391 JFE524292:JFE524391 IVI524292:IVI524391 ILM524292:ILM524391 IBQ524292:IBQ524391 HRU524292:HRU524391 HHY524292:HHY524391 GYC524292:GYC524391 GOG524292:GOG524391 GEK524292:GEK524391 FUO524292:FUO524391 FKS524292:FKS524391 FAW524292:FAW524391 ERA524292:ERA524391 EHE524292:EHE524391 DXI524292:DXI524391 DNM524292:DNM524391 DDQ524292:DDQ524391 CTU524292:CTU524391 CJY524292:CJY524391 CAC524292:CAC524391 BQG524292:BQG524391 BGK524292:BGK524391 AWO524292:AWO524391 AMS524292:AMS524391 ACW524292:ACW524391 TA524292:TA524391 JE524292:JE524391 WVQ458756:WVQ458855 WLU458756:WLU458855 WBY458756:WBY458855 VSC458756:VSC458855 VIG458756:VIG458855 UYK458756:UYK458855 UOO458756:UOO458855 UES458756:UES458855 TUW458756:TUW458855 TLA458756:TLA458855 TBE458756:TBE458855 SRI458756:SRI458855 SHM458756:SHM458855 RXQ458756:RXQ458855 RNU458756:RNU458855 RDY458756:RDY458855 QUC458756:QUC458855 QKG458756:QKG458855 QAK458756:QAK458855 PQO458756:PQO458855 PGS458756:PGS458855 OWW458756:OWW458855 ONA458756:ONA458855 ODE458756:ODE458855 NTI458756:NTI458855 NJM458756:NJM458855 MZQ458756:MZQ458855 MPU458756:MPU458855 MFY458756:MFY458855 LWC458756:LWC458855 LMG458756:LMG458855 LCK458756:LCK458855 KSO458756:KSO458855 KIS458756:KIS458855 JYW458756:JYW458855 JPA458756:JPA458855 JFE458756:JFE458855 IVI458756:IVI458855 ILM458756:ILM458855 IBQ458756:IBQ458855 HRU458756:HRU458855 HHY458756:HHY458855 GYC458756:GYC458855 GOG458756:GOG458855 GEK458756:GEK458855 FUO458756:FUO458855 FKS458756:FKS458855 FAW458756:FAW458855 ERA458756:ERA458855 EHE458756:EHE458855 DXI458756:DXI458855 DNM458756:DNM458855 DDQ458756:DDQ458855 CTU458756:CTU458855 CJY458756:CJY458855 CAC458756:CAC458855 BQG458756:BQG458855 BGK458756:BGK458855 AWO458756:AWO458855 AMS458756:AMS458855 ACW458756:ACW458855 TA458756:TA458855 JE458756:JE458855 WVQ393220:WVQ393319 WLU393220:WLU393319 WBY393220:WBY393319 VSC393220:VSC393319 VIG393220:VIG393319 UYK393220:UYK393319 UOO393220:UOO393319 UES393220:UES393319 TUW393220:TUW393319 TLA393220:TLA393319 TBE393220:TBE393319 SRI393220:SRI393319 SHM393220:SHM393319 RXQ393220:RXQ393319 RNU393220:RNU393319 RDY393220:RDY393319 QUC393220:QUC393319 QKG393220:QKG393319 QAK393220:QAK393319 PQO393220:PQO393319 PGS393220:PGS393319 OWW393220:OWW393319 ONA393220:ONA393319 ODE393220:ODE393319 NTI393220:NTI393319 NJM393220:NJM393319 MZQ393220:MZQ393319 MPU393220:MPU393319 MFY393220:MFY393319 LWC393220:LWC393319 LMG393220:LMG393319 LCK393220:LCK393319 KSO393220:KSO393319 KIS393220:KIS393319 JYW393220:JYW393319 JPA393220:JPA393319 JFE393220:JFE393319 IVI393220:IVI393319 ILM393220:ILM393319 IBQ393220:IBQ393319 HRU393220:HRU393319 HHY393220:HHY393319 GYC393220:GYC393319 GOG393220:GOG393319 GEK393220:GEK393319 FUO393220:FUO393319 FKS393220:FKS393319 FAW393220:FAW393319 ERA393220:ERA393319 EHE393220:EHE393319 DXI393220:DXI393319 DNM393220:DNM393319 DDQ393220:DDQ393319 CTU393220:CTU393319 CJY393220:CJY393319 CAC393220:CAC393319 BQG393220:BQG393319 BGK393220:BGK393319 AWO393220:AWO393319 AMS393220:AMS393319 ACW393220:ACW393319 TA393220:TA393319 JE393220:JE393319 WVQ327684:WVQ327783 WLU327684:WLU327783 WBY327684:WBY327783 VSC327684:VSC327783 VIG327684:VIG327783 UYK327684:UYK327783 UOO327684:UOO327783 UES327684:UES327783 TUW327684:TUW327783 TLA327684:TLA327783 TBE327684:TBE327783 SRI327684:SRI327783 SHM327684:SHM327783 RXQ327684:RXQ327783 RNU327684:RNU327783 RDY327684:RDY327783 QUC327684:QUC327783 QKG327684:QKG327783 QAK327684:QAK327783 PQO327684:PQO327783 PGS327684:PGS327783 OWW327684:OWW327783 ONA327684:ONA327783 ODE327684:ODE327783 NTI327684:NTI327783 NJM327684:NJM327783 MZQ327684:MZQ327783 MPU327684:MPU327783 MFY327684:MFY327783 LWC327684:LWC327783 LMG327684:LMG327783 LCK327684:LCK327783 KSO327684:KSO327783 KIS327684:KIS327783 JYW327684:JYW327783 JPA327684:JPA327783 JFE327684:JFE327783 IVI327684:IVI327783 ILM327684:ILM327783 IBQ327684:IBQ327783 HRU327684:HRU327783 HHY327684:HHY327783 GYC327684:GYC327783 GOG327684:GOG327783 GEK327684:GEK327783 FUO327684:FUO327783 FKS327684:FKS327783 FAW327684:FAW327783 ERA327684:ERA327783 EHE327684:EHE327783 DXI327684:DXI327783 DNM327684:DNM327783 DDQ327684:DDQ327783 CTU327684:CTU327783 CJY327684:CJY327783 CAC327684:CAC327783 BQG327684:BQG327783 BGK327684:BGK327783 AWO327684:AWO327783 AMS327684:AMS327783 ACW327684:ACW327783 TA327684:TA327783 JE327684:JE327783 WVQ262148:WVQ262247 WLU262148:WLU262247 WBY262148:WBY262247 VSC262148:VSC262247 VIG262148:VIG262247 UYK262148:UYK262247 UOO262148:UOO262247 UES262148:UES262247 TUW262148:TUW262247 TLA262148:TLA262247 TBE262148:TBE262247 SRI262148:SRI262247 SHM262148:SHM262247 RXQ262148:RXQ262247 RNU262148:RNU262247 RDY262148:RDY262247 QUC262148:QUC262247 QKG262148:QKG262247 QAK262148:QAK262247 PQO262148:PQO262247 PGS262148:PGS262247 OWW262148:OWW262247 ONA262148:ONA262247 ODE262148:ODE262247 NTI262148:NTI262247 NJM262148:NJM262247 MZQ262148:MZQ262247 MPU262148:MPU262247 MFY262148:MFY262247 LWC262148:LWC262247 LMG262148:LMG262247 LCK262148:LCK262247 KSO262148:KSO262247 KIS262148:KIS262247 JYW262148:JYW262247 JPA262148:JPA262247 JFE262148:JFE262247 IVI262148:IVI262247 ILM262148:ILM262247 IBQ262148:IBQ262247 HRU262148:HRU262247 HHY262148:HHY262247 GYC262148:GYC262247 GOG262148:GOG262247 GEK262148:GEK262247 FUO262148:FUO262247 FKS262148:FKS262247 FAW262148:FAW262247 ERA262148:ERA262247 EHE262148:EHE262247 DXI262148:DXI262247 DNM262148:DNM262247 DDQ262148:DDQ262247 CTU262148:CTU262247 CJY262148:CJY262247 CAC262148:CAC262247 BQG262148:BQG262247 BGK262148:BGK262247 AWO262148:AWO262247 AMS262148:AMS262247 ACW262148:ACW262247 TA262148:TA262247 JE262148:JE262247 WVQ196612:WVQ196711 WLU196612:WLU196711 WBY196612:WBY196711 VSC196612:VSC196711 VIG196612:VIG196711 UYK196612:UYK196711 UOO196612:UOO196711 UES196612:UES196711 TUW196612:TUW196711 TLA196612:TLA196711 TBE196612:TBE196711 SRI196612:SRI196711 SHM196612:SHM196711 RXQ196612:RXQ196711 RNU196612:RNU196711 RDY196612:RDY196711 QUC196612:QUC196711 QKG196612:QKG196711 QAK196612:QAK196711 PQO196612:PQO196711 PGS196612:PGS196711 OWW196612:OWW196711 ONA196612:ONA196711 ODE196612:ODE196711 NTI196612:NTI196711 NJM196612:NJM196711 MZQ196612:MZQ196711 MPU196612:MPU196711 MFY196612:MFY196711 LWC196612:LWC196711 LMG196612:LMG196711 LCK196612:LCK196711 KSO196612:KSO196711 KIS196612:KIS196711 JYW196612:JYW196711 JPA196612:JPA196711 JFE196612:JFE196711 IVI196612:IVI196711 ILM196612:ILM196711 IBQ196612:IBQ196711 HRU196612:HRU196711 HHY196612:HHY196711 GYC196612:GYC196711 GOG196612:GOG196711 GEK196612:GEK196711 FUO196612:FUO196711 FKS196612:FKS196711 FAW196612:FAW196711 ERA196612:ERA196711 EHE196612:EHE196711 DXI196612:DXI196711 DNM196612:DNM196711 DDQ196612:DDQ196711 CTU196612:CTU196711 CJY196612:CJY196711 CAC196612:CAC196711 BQG196612:BQG196711 BGK196612:BGK196711 AWO196612:AWO196711 AMS196612:AMS196711 ACW196612:ACW196711 TA196612:TA196711 JE196612:JE196711 WVQ131076:WVQ131175 WLU131076:WLU131175 WBY131076:WBY131175 VSC131076:VSC131175 VIG131076:VIG131175 UYK131076:UYK131175 UOO131076:UOO131175 UES131076:UES131175 TUW131076:TUW131175 TLA131076:TLA131175 TBE131076:TBE131175 SRI131076:SRI131175 SHM131076:SHM131175 RXQ131076:RXQ131175 RNU131076:RNU131175 RDY131076:RDY131175 QUC131076:QUC131175 QKG131076:QKG131175 QAK131076:QAK131175 PQO131076:PQO131175 PGS131076:PGS131175 OWW131076:OWW131175 ONA131076:ONA131175 ODE131076:ODE131175 NTI131076:NTI131175 NJM131076:NJM131175 MZQ131076:MZQ131175 MPU131076:MPU131175 MFY131076:MFY131175 LWC131076:LWC131175 LMG131076:LMG131175 LCK131076:LCK131175 KSO131076:KSO131175 KIS131076:KIS131175 JYW131076:JYW131175 JPA131076:JPA131175 JFE131076:JFE131175 IVI131076:IVI131175 ILM131076:ILM131175 IBQ131076:IBQ131175 HRU131076:HRU131175 HHY131076:HHY131175 GYC131076:GYC131175 GOG131076:GOG131175 GEK131076:GEK131175 FUO131076:FUO131175 FKS131076:FKS131175 FAW131076:FAW131175 ERA131076:ERA131175 EHE131076:EHE131175 DXI131076:DXI131175 DNM131076:DNM131175 DDQ131076:DDQ131175 CTU131076:CTU131175 CJY131076:CJY131175 CAC131076:CAC131175 BQG131076:BQG131175 BGK131076:BGK131175 AWO131076:AWO131175 AMS131076:AMS131175 ACW131076:ACW131175 TA131076:TA131175 JE131076:JE131175 WVQ65540:WVQ65639 WLU65540:WLU65639 WBY65540:WBY65639 VSC65540:VSC65639 VIG65540:VIG65639 UYK65540:UYK65639 UOO65540:UOO65639 UES65540:UES65639 TUW65540:TUW65639 TLA65540:TLA65639 TBE65540:TBE65639 SRI65540:SRI65639 SHM65540:SHM65639 RXQ65540:RXQ65639 RNU65540:RNU65639 RDY65540:RDY65639 QUC65540:QUC65639 QKG65540:QKG65639 QAK65540:QAK65639 PQO65540:PQO65639 PGS65540:PGS65639 OWW65540:OWW65639 ONA65540:ONA65639 ODE65540:ODE65639 NTI65540:NTI65639 NJM65540:NJM65639 MZQ65540:MZQ65639 MPU65540:MPU65639 MFY65540:MFY65639 LWC65540:LWC65639 LMG65540:LMG65639 LCK65540:LCK65639 KSO65540:KSO65639 KIS65540:KIS65639 JYW65540:JYW65639 JPA65540:JPA65639 JFE65540:JFE65639 IVI65540:IVI65639 ILM65540:ILM65639 IBQ65540:IBQ65639 HRU65540:HRU65639 HHY65540:HHY65639 GYC65540:GYC65639 GOG65540:GOG65639 GEK65540:GEK65639 FUO65540:FUO65639 FKS65540:FKS65639 FAW65540:FAW65639 ERA65540:ERA65639 EHE65540:EHE65639 DXI65540:DXI65639 DNM65540:DNM65639 DDQ65540:DDQ65639 CTU65540:CTU65639 CJY65540:CJY65639 CAC65540:CAC65639 BQG65540:BQG65639 BGK65540:BGK65639 AWO65540:AWO65639 AMS65540:AMS65639 ACW65540:ACW65639 TA65540:TA65639 JE65540:JE65639 WVQ4:WVQ103 WLU4:WLU103 WBY4:WBY103 VSC4:VSC103 VIG4:VIG103 UYK4:UYK103 UOO4:UOO103 UES4:UES103 TUW4:TUW103 TLA4:TLA103 TBE4:TBE103 SRI4:SRI103 SHM4:SHM103 RXQ4:RXQ103 RNU4:RNU103 RDY4:RDY103 QUC4:QUC103 QKG4:QKG103 QAK4:QAK103 PQO4:PQO103 PGS4:PGS103 OWW4:OWW103 ONA4:ONA103 ODE4:ODE103 NTI4:NTI103 NJM4:NJM103 MZQ4:MZQ103 MPU4:MPU103 MFY4:MFY103 LWC4:LWC103 LMG4:LMG103 LCK4:LCK103 KSO4:KSO103 KIS4:KIS103 JYW4:JYW103 JPA4:JPA103 JFE4:JFE103 IVI4:IVI103 ILM4:ILM103 IBQ4:IBQ103 HRU4:HRU103 HHY4:HHY103 GYC4:GYC103 GOG4:GOG103 GEK4:GEK103 FUO4:FUO103 FKS4:FKS103 FAW4:FAW103 ERA4:ERA103 EHE4:EHE103 DXI4:DXI103 DNM4:DNM103 DDQ4:DDQ103 CTU4:CTU103 CJY4:CJY103 CAC4:CAC103 BQG4:BQG103 BGK4:BGK103 AWO4:AWO103 AMS4:AMS103 ACW4:ACW103 TA4:TA103 JE4:JE103" xr:uid="{00000000-0002-0000-0800-000000000000}">
      <formula1>1</formula1>
      <formula2>3</formula2>
    </dataValidation>
  </dataValidations>
  <pageMargins left="0.31496062992125984" right="0.35433070866141736" top="0.82677165354330717" bottom="0.78740157480314965" header="0.31496062992125984" footer="0.51181102362204722"/>
  <pageSetup paperSize="9" scale="53" fitToHeight="99" orientation="landscape" r:id="rId1"/>
  <headerFooter alignWithMargins="0">
    <oddHeader>&amp;R&amp;G&amp;LACT Government Operational Risk Register - Medium Risks</oddHeader>
    <oddFooter>&amp;L&amp;"Arial,Bold"ACT Government Confidential&amp;CPrinted &amp;D&amp;RPage &amp;P of &amp;N</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0000"/>
    <pageSetUpPr fitToPage="1"/>
  </sheetPr>
  <dimension ref="A1:J105"/>
  <sheetViews>
    <sheetView showZeros="0" zoomScaleNormal="100" workbookViewId="0">
      <selection sqref="A1:J1"/>
    </sheetView>
  </sheetViews>
  <sheetFormatPr defaultRowHeight="14.4"/>
  <cols>
    <col min="1" max="1" width="5.44140625" customWidth="1"/>
    <col min="2" max="2" width="31.33203125" customWidth="1"/>
    <col min="3" max="4" width="70" customWidth="1"/>
    <col min="5" max="10" width="6.109375" customWidth="1"/>
  </cols>
  <sheetData>
    <row r="1" spans="1:10" ht="18.600000000000001" thickBot="1">
      <c r="A1" s="422" t="s">
        <v>416</v>
      </c>
      <c r="B1" s="423"/>
      <c r="C1" s="423"/>
      <c r="D1" s="423"/>
      <c r="E1" s="423"/>
      <c r="F1" s="423"/>
      <c r="G1" s="423"/>
      <c r="H1" s="423"/>
      <c r="I1" s="423"/>
      <c r="J1" s="424"/>
    </row>
    <row r="2" spans="1:10">
      <c r="A2" s="192"/>
      <c r="B2" s="191" t="s">
        <v>348</v>
      </c>
      <c r="C2" s="425" t="str">
        <f>Context!D26</f>
        <v xml:space="preserve">OFFICIAL - Sensitive - Education  Directorate </v>
      </c>
      <c r="D2" s="426"/>
      <c r="E2" s="426"/>
      <c r="F2" s="427"/>
      <c r="G2" s="427"/>
      <c r="H2" s="427"/>
      <c r="I2" s="427"/>
      <c r="J2" s="198"/>
    </row>
    <row r="3" spans="1:10" ht="15" thickBot="1">
      <c r="A3" s="193"/>
      <c r="B3" s="191" t="s">
        <v>143</v>
      </c>
      <c r="C3" s="428" t="str">
        <f>Context!J26</f>
        <v>XXXX School Excursion or Physical Activity</v>
      </c>
      <c r="D3" s="429"/>
      <c r="E3" s="429"/>
      <c r="F3" s="430"/>
      <c r="G3" s="430"/>
      <c r="H3" s="430"/>
      <c r="I3" s="430"/>
      <c r="J3" s="154"/>
    </row>
    <row r="4" spans="1:10" ht="15" thickBot="1">
      <c r="A4" s="417"/>
      <c r="B4" s="418"/>
      <c r="C4" s="419"/>
      <c r="D4" s="270"/>
      <c r="E4" s="414" t="s">
        <v>404</v>
      </c>
      <c r="F4" s="415"/>
      <c r="G4" s="416"/>
      <c r="H4" s="420" t="s">
        <v>403</v>
      </c>
      <c r="I4" s="420"/>
      <c r="J4" s="421"/>
    </row>
    <row r="5" spans="1:10" ht="66" thickBot="1">
      <c r="A5" s="108" t="s">
        <v>349</v>
      </c>
      <c r="B5" s="138" t="s">
        <v>417</v>
      </c>
      <c r="C5" s="138" t="s">
        <v>418</v>
      </c>
      <c r="D5" s="138" t="s">
        <v>419</v>
      </c>
      <c r="E5" s="197" t="s">
        <v>53</v>
      </c>
      <c r="F5" s="197" t="s">
        <v>65</v>
      </c>
      <c r="G5" s="197" t="s">
        <v>353</v>
      </c>
      <c r="H5" s="271" t="s">
        <v>53</v>
      </c>
      <c r="I5" s="272" t="s">
        <v>65</v>
      </c>
      <c r="J5" s="272" t="s">
        <v>353</v>
      </c>
    </row>
    <row r="6" spans="1:10" ht="115.2">
      <c r="A6" s="157">
        <f>IF(ISBLANK(SortRisks!A603),"",SortRisks!A603)</f>
        <v>6</v>
      </c>
      <c r="B6" s="162" t="str">
        <f>IF(ISERROR(VLOOKUP(A6,Treatments!$A$6:$Q$105,2, FALSE)),"",VLOOKUP(A6,Treatments!$A$6:$Q$105,2, FALSE))</f>
        <v/>
      </c>
      <c r="C6" s="162" t="str">
        <f>IF(ISERROR(VLOOKUP(A6,Treatments!$A$6:$Q$105,4, FALSE)),"",VLOOKUP(A6,Treatments!$A$6:$Q$105,4, FALSE))</f>
        <v/>
      </c>
      <c r="D6" s="162">
        <f>IF(ISERROR(VLOOKUP(A6,Treatments!$A$6:$Q$105,10, FALSE)),"",VLOOKUP(A6,Treatments!$A$6:$Q$105,10, FALSE))</f>
        <v>0</v>
      </c>
      <c r="E6" s="163" t="str">
        <f>IF(ISERROR(VLOOKUP(A6,Treatments!$A$6:$Q$105,5, FALSE)),"",VLOOKUP(A6,Treatments!$A$6:$Q$105,5, FALSE))</f>
        <v/>
      </c>
      <c r="F6" s="163" t="str">
        <f>IF(ISERROR(VLOOKUP(A6,Treatments!$A$6:$Q$105,6, FALSE)),"",VLOOKUP(A6,Treatments!$A$6:$Q$105,6, FALSE))</f>
        <v/>
      </c>
      <c r="G6" s="156" t="str">
        <f t="shared" ref="G6" si="0">IF(ISERROR(VLOOKUP(E6*10+F6,MyRiskMatrix,2)),"",VLOOKUP(E6*10+F6,MyRiskMatrix,2))</f>
        <v/>
      </c>
      <c r="H6" s="163">
        <f>IF(ISERROR(VLOOKUP(A6,Treatments!$A$6:$Q$105,14, FALSE)),"",VLOOKUP(A6,Treatments!$A$6:$Q$105,14, FALSE))</f>
        <v>0</v>
      </c>
      <c r="I6" s="163">
        <f>IF(ISERROR(VLOOKUP(A6,Treatments!$A$6:$Q$105,15, FALSE)),"",VLOOKUP(A6,Treatments!$A$6:$Q$105,15, FALSE))</f>
        <v>0</v>
      </c>
      <c r="J6" s="158" t="str">
        <f t="shared" ref="J6" si="1">IF(ISERROR(VLOOKUP(H6*10+I6,MyRiskMatrix,2)),"",VLOOKUP(H6*10+I6,MyRiskMatrix,2))</f>
        <v/>
      </c>
    </row>
    <row r="7" spans="1:10" ht="201.6">
      <c r="A7" s="164">
        <f>IF(ISBLANK(SortRisks!A604),"",SortRisks!A604)</f>
        <v>8</v>
      </c>
      <c r="B7" s="159" t="str">
        <f>IF(ISERROR(VLOOKUP(A7,Treatments!$A$6:$Q$105,2, FALSE)),"",VLOOKUP(A7,Treatments!$A$6:$Q$105,2, FALSE))</f>
        <v xml:space="preserve">Personal accident or injury to students, EDU staff or volunteers.
</v>
      </c>
      <c r="C7" s="159" t="str">
        <f>IF(ISERROR(VLOOKUP(A7,Treatments!$A$6:$Q$105,4, FALSE)),"",VLOOKUP(A7,Treatments!$A$6:$Q$105,4, FALSE))</f>
        <v>• Follow all Excursion Procedures
• Maintain supervision and Duty of Care requirements
• Ensure participants have appropriate clothing, footwear, food and water, follow sun safe policy 
• The provision of First Aid
• Participants briefed on expectations; behaviour, buddy system, food and water, animal encounters, physical activities, site boundaries
• Contingency Plan detailing routes, site plan, roles, evacuation points, processes and meeting points for ambulance, contact details circulated to school and each group
• Complete ongoing dynamic risk assessments
• Additional food and water supplies carried
• Mobile phones/Satellite phone/PLB carried by staff - phone numbers (include)
• Awareness of site and activity specific hazards (include)</v>
      </c>
      <c r="D7" s="159">
        <f>IF(ISERROR(VLOOKUP(A7,Treatments!$A$6:$Q$105,10, FALSE)),"",VLOOKUP(A7,Treatments!$A$6:$Q$105,10, FALSE))</f>
        <v>0</v>
      </c>
      <c r="E7" s="160">
        <f>IF(ISERROR(VLOOKUP(A7,Treatments!$A$6:$Q$105,5, FALSE)),"",VLOOKUP(A7,Treatments!$A$6:$Q$105,5, FALSE))</f>
        <v>2</v>
      </c>
      <c r="F7" s="160">
        <f>IF(ISERROR(VLOOKUP(A7,Treatments!$A$6:$Q$105,6, FALSE)),"",VLOOKUP(A7,Treatments!$A$6:$Q$105,6, FALSE))</f>
        <v>1</v>
      </c>
      <c r="G7" s="161" t="str">
        <f t="shared" ref="G7:G70" si="2">IF(ISERROR(VLOOKUP(E7*10+F7,MyRiskMatrix,2)),"",VLOOKUP(E7*10+F7,MyRiskMatrix,2))</f>
        <v>Low</v>
      </c>
      <c r="H7" s="160">
        <f>IF(ISERROR(VLOOKUP(A7,Treatments!$A$6:$Q$105,14, FALSE)),"",VLOOKUP(A7,Treatments!$A$6:$Q$105,14, FALSE))</f>
        <v>0</v>
      </c>
      <c r="I7" s="160">
        <f>IF(ISERROR(VLOOKUP(A7,Treatments!$A$6:$Q$105,15, FALSE)),"",VLOOKUP(A7,Treatments!$A$6:$Q$105,15, FALSE))</f>
        <v>0</v>
      </c>
      <c r="J7" s="165" t="str">
        <f t="shared" ref="J7:J70" si="3">IF(ISERROR(VLOOKUP(H7*10+I7,MyRiskMatrix,2)),"",VLOOKUP(H7*10+I7,MyRiskMatrix,2))</f>
        <v/>
      </c>
    </row>
    <row r="8" spans="1:10" ht="47.4">
      <c r="A8" s="164">
        <f>IF(ISBLANK(SortRisks!A605),"",SortRisks!A605)</f>
        <v>2</v>
      </c>
      <c r="B8" s="159" t="str">
        <f>IF(ISERROR(VLOOKUP(A8,Treatments!$A$6:$Q$105,2, FALSE)),"",VLOOKUP(A8,Treatments!$A$6:$Q$105,2, FALSE))</f>
        <v>Inadequate Excursion Planning</v>
      </c>
      <c r="C8" s="159" t="str">
        <f>IF(ISERROR(VLOOKUP(A8,Treatments!$A$6:$Q$105,4, FALSE)),"",VLOOKUP(A8,Treatments!$A$6:$Q$105,4, FALSE))</f>
        <v>• Staff are clear about the number of students and who the students are. Staff will confirm the correct students are together and ready before setting out on the ride.
• Determine who to inform if an expected student or staff member does not arrive at the venue, or is left behind.
• Entire group is regularly checked and head counts performed
• Follow Excursions Procedures Planning 
• Contingency plans include (e.g. alternative locations, dates, and activities)</v>
      </c>
      <c r="D8" s="159">
        <f>IF(ISERROR(VLOOKUP(A8,Treatments!$A$6:$Q$105,10, FALSE)),"",VLOOKUP(A8,Treatments!$A$6:$Q$105,10, FALSE))</f>
        <v>0</v>
      </c>
      <c r="E8" s="160">
        <f>IF(ISERROR(VLOOKUP(A8,Treatments!$A$6:$Q$105,5, FALSE)),"",VLOOKUP(A8,Treatments!$A$6:$Q$105,5, FALSE))</f>
        <v>1</v>
      </c>
      <c r="F8" s="160">
        <f>IF(ISERROR(VLOOKUP(A8,Treatments!$A$6:$Q$105,6, FALSE)),"",VLOOKUP(A8,Treatments!$A$6:$Q$105,6, FALSE))</f>
        <v>2</v>
      </c>
      <c r="G8" s="161" t="str">
        <f t="shared" si="2"/>
        <v>Low</v>
      </c>
      <c r="H8" s="160">
        <f>IF(ISERROR(VLOOKUP(A8,Treatments!$A$6:$Q$105,14, FALSE)),"",VLOOKUP(A8,Treatments!$A$6:$Q$105,14, FALSE))</f>
        <v>0</v>
      </c>
      <c r="I8" s="160">
        <f>IF(ISERROR(VLOOKUP(A8,Treatments!$A$6:$Q$105,15, FALSE)),"",VLOOKUP(A8,Treatments!$A$6:$Q$105,15, FALSE))</f>
        <v>0</v>
      </c>
      <c r="J8" s="165" t="str">
        <f t="shared" si="3"/>
        <v/>
      </c>
    </row>
    <row r="9" spans="1:10" ht="72">
      <c r="A9" s="164">
        <f>IF(ISBLANK(SortRisks!A606),"",SortRisks!A606)</f>
        <v>1</v>
      </c>
      <c r="B9" s="159" t="str">
        <f>IF(ISERROR(VLOOKUP(A9,Treatments!$A$6:$Q$105,2, FALSE)),"",VLOOKUP(A9,Treatments!$A$6:$Q$105,2, FALSE))</f>
        <v/>
      </c>
      <c r="C9" s="159" t="str">
        <f>IF(ISERROR(VLOOKUP(A9,Treatments!$A$6:$Q$105,4, FALSE)),"",VLOOKUP(A9,Treatments!$A$6:$Q$105,4, FALSE))</f>
        <v/>
      </c>
      <c r="D9" s="159">
        <f>IF(ISERROR(VLOOKUP(A9,Treatments!$A$6:$Q$105,10, FALSE)),"",VLOOKUP(A9,Treatments!$A$6:$Q$105,10, FALSE))</f>
        <v>0</v>
      </c>
      <c r="E9" s="160" t="str">
        <f>IF(ISERROR(VLOOKUP(A9,Treatments!$A$6:$Q$105,5, FALSE)),"",VLOOKUP(A9,Treatments!$A$6:$Q$105,5, FALSE))</f>
        <v/>
      </c>
      <c r="F9" s="160" t="str">
        <f>IF(ISERROR(VLOOKUP(A9,Treatments!$A$6:$Q$105,6, FALSE)),"",VLOOKUP(A9,Treatments!$A$6:$Q$105,6, FALSE))</f>
        <v/>
      </c>
      <c r="G9" s="161" t="str">
        <f t="shared" si="2"/>
        <v/>
      </c>
      <c r="H9" s="160">
        <f>IF(ISERROR(VLOOKUP(A9,Treatments!$A$6:$Q$105,14, FALSE)),"",VLOOKUP(A9,Treatments!$A$6:$Q$105,14, FALSE))</f>
        <v>0</v>
      </c>
      <c r="I9" s="160">
        <f>IF(ISERROR(VLOOKUP(A9,Treatments!$A$6:$Q$105,15, FALSE)),"",VLOOKUP(A9,Treatments!$A$6:$Q$105,15, FALSE))</f>
        <v>0</v>
      </c>
      <c r="J9" s="165" t="str">
        <f t="shared" si="3"/>
        <v/>
      </c>
    </row>
    <row r="10" spans="1:10" ht="100.8">
      <c r="A10" s="164">
        <f>IF(ISBLANK(SortRisks!A607),"",SortRisks!A607)</f>
        <v>4</v>
      </c>
      <c r="B10" s="159" t="str">
        <f>IF(ISERROR(VLOOKUP(A10,Treatments!$A$6:$Q$105,2, FALSE)),"",VLOOKUP(A10,Treatments!$A$6:$Q$105,2, FALSE))</f>
        <v>Environmental conditions</v>
      </c>
      <c r="C10" s="159" t="str">
        <f>IF(ISERROR(VLOOKUP(A10,Treatments!$A$6:$Q$105,4, FALSE)),"",VLOOKUP(A10,Treatments!$A$6:$Q$105,4, FALSE))</f>
        <v>• Follow all Excursion Procedures in particular - Environment
• Ongoing monitoring of environmental conditions
• use of contingency plan, 
• Group preparation – training, practice and briefing to deal with emergencies and appropriate clothing
• Trigger points for environmental conditions
• Site inspection for potential tree fall.</v>
      </c>
      <c r="D10" s="159">
        <f>IF(ISERROR(VLOOKUP(A10,Treatments!$A$6:$Q$105,10, FALSE)),"",VLOOKUP(A10,Treatments!$A$6:$Q$105,10, FALSE))</f>
        <v>0</v>
      </c>
      <c r="E10" s="160">
        <f>IF(ISERROR(VLOOKUP(A10,Treatments!$A$6:$Q$105,5, FALSE)),"",VLOOKUP(A10,Treatments!$A$6:$Q$105,5, FALSE))</f>
        <v>2</v>
      </c>
      <c r="F10" s="160">
        <f>IF(ISERROR(VLOOKUP(A10,Treatments!$A$6:$Q$105,6, FALSE)),"",VLOOKUP(A10,Treatments!$A$6:$Q$105,6, FALSE))</f>
        <v>1</v>
      </c>
      <c r="G10" s="161" t="str">
        <f t="shared" si="2"/>
        <v>Low</v>
      </c>
      <c r="H10" s="160">
        <f>IF(ISERROR(VLOOKUP(A10,Treatments!$A$6:$Q$105,14, FALSE)),"",VLOOKUP(A10,Treatments!$A$6:$Q$105,14, FALSE))</f>
        <v>0</v>
      </c>
      <c r="I10" s="160">
        <f>IF(ISERROR(VLOOKUP(A10,Treatments!$A$6:$Q$105,15, FALSE)),"",VLOOKUP(A10,Treatments!$A$6:$Q$105,15, FALSE))</f>
        <v>0</v>
      </c>
      <c r="J10" s="165" t="str">
        <f t="shared" si="3"/>
        <v/>
      </c>
    </row>
    <row r="11" spans="1:10" ht="72">
      <c r="A11" s="164">
        <f>IF(ISBLANK(SortRisks!A608),"",SortRisks!A608)</f>
        <v>7</v>
      </c>
      <c r="B11" s="159" t="str">
        <f>IF(ISERROR(VLOOKUP(A11,Treatments!$A$6:$Q$105,2, FALSE)),"",VLOOKUP(A11,Treatments!$A$6:$Q$105,2, FALSE))</f>
        <v/>
      </c>
      <c r="C11" s="159" t="str">
        <f>IF(ISERROR(VLOOKUP(A11,Treatments!$A$6:$Q$105,4, FALSE)),"",VLOOKUP(A11,Treatments!$A$6:$Q$105,4, FALSE))</f>
        <v/>
      </c>
      <c r="D11" s="159">
        <f>IF(ISERROR(VLOOKUP(A11,Treatments!$A$6:$Q$105,10, FALSE)),"",VLOOKUP(A11,Treatments!$A$6:$Q$105,10, FALSE))</f>
        <v>0</v>
      </c>
      <c r="E11" s="160" t="str">
        <f>IF(ISERROR(VLOOKUP(A11,Treatments!$A$6:$Q$105,5, FALSE)),"",VLOOKUP(A11,Treatments!$A$6:$Q$105,5, FALSE))</f>
        <v/>
      </c>
      <c r="F11" s="160" t="str">
        <f>IF(ISERROR(VLOOKUP(A11,Treatments!$A$6:$Q$105,6, FALSE)),"",VLOOKUP(A11,Treatments!$A$6:$Q$105,6, FALSE))</f>
        <v/>
      </c>
      <c r="G11" s="161" t="str">
        <f t="shared" si="2"/>
        <v/>
      </c>
      <c r="H11" s="160">
        <f>IF(ISERROR(VLOOKUP(A11,Treatments!$A$6:$Q$105,14, FALSE)),"",VLOOKUP(A11,Treatments!$A$6:$Q$105,14, FALSE))</f>
        <v>0</v>
      </c>
      <c r="I11" s="160">
        <f>IF(ISERROR(VLOOKUP(A11,Treatments!$A$6:$Q$105,15, FALSE)),"",VLOOKUP(A11,Treatments!$A$6:$Q$105,15, FALSE))</f>
        <v>0</v>
      </c>
      <c r="J11" s="165" t="str">
        <f t="shared" si="3"/>
        <v/>
      </c>
    </row>
    <row r="12" spans="1:10" ht="57.6">
      <c r="A12" s="164">
        <f>IF(ISBLANK(SortRisks!A609),"",SortRisks!A609)</f>
        <v>3</v>
      </c>
      <c r="B12" s="159" t="str">
        <f>IF(ISERROR(VLOOKUP(A12,Treatments!$A$6:$Q$105,2, FALSE)),"",VLOOKUP(A12,Treatments!$A$6:$Q$105,2, FALSE))</f>
        <v/>
      </c>
      <c r="C12" s="159" t="str">
        <f>IF(ISERROR(VLOOKUP(A12,Treatments!$A$6:$Q$105,4, FALSE)),"",VLOOKUP(A12,Treatments!$A$6:$Q$105,4, FALSE))</f>
        <v/>
      </c>
      <c r="D12" s="159">
        <f>IF(ISERROR(VLOOKUP(A12,Treatments!$A$6:$Q$105,10, FALSE)),"",VLOOKUP(A12,Treatments!$A$6:$Q$105,10, FALSE))</f>
        <v>0</v>
      </c>
      <c r="E12" s="160" t="str">
        <f>IF(ISERROR(VLOOKUP(A12,Treatments!$A$6:$Q$105,5, FALSE)),"",VLOOKUP(A12,Treatments!$A$6:$Q$105,5, FALSE))</f>
        <v/>
      </c>
      <c r="F12" s="160" t="str">
        <f>IF(ISERROR(VLOOKUP(A12,Treatments!$A$6:$Q$105,6, FALSE)),"",VLOOKUP(A12,Treatments!$A$6:$Q$105,6, FALSE))</f>
        <v/>
      </c>
      <c r="G12" s="161" t="str">
        <f t="shared" si="2"/>
        <v/>
      </c>
      <c r="H12" s="160">
        <f>IF(ISERROR(VLOOKUP(A12,Treatments!$A$6:$Q$105,14, FALSE)),"",VLOOKUP(A12,Treatments!$A$6:$Q$105,14, FALSE))</f>
        <v>0</v>
      </c>
      <c r="I12" s="160">
        <f>IF(ISERROR(VLOOKUP(A12,Treatments!$A$6:$Q$105,15, FALSE)),"",VLOOKUP(A12,Treatments!$A$6:$Q$105,15, FALSE))</f>
        <v>0</v>
      </c>
      <c r="J12" s="165" t="str">
        <f t="shared" si="3"/>
        <v/>
      </c>
    </row>
    <row r="13" spans="1:10">
      <c r="A13" s="164">
        <f>IF(ISBLANK(SortRisks!A610),"",SortRisks!A610)</f>
        <v>9</v>
      </c>
      <c r="B13" s="159" t="str">
        <f>IF(ISERROR(VLOOKUP(A13,Treatments!$A$6:$Q$105,2, FALSE)),"",VLOOKUP(A13,Treatments!$A$6:$Q$105,2, FALSE))</f>
        <v/>
      </c>
      <c r="C13" s="159" t="str">
        <f>IF(ISERROR(VLOOKUP(A13,Treatments!$A$6:$Q$105,4, FALSE)),"",VLOOKUP(A13,Treatments!$A$6:$Q$105,4, FALSE))</f>
        <v/>
      </c>
      <c r="D13" s="159">
        <f>IF(ISERROR(VLOOKUP(A13,Treatments!$A$6:$Q$105,10, FALSE)),"",VLOOKUP(A13,Treatments!$A$6:$Q$105,10, FALSE))</f>
        <v>0</v>
      </c>
      <c r="E13" s="160" t="str">
        <f>IF(ISERROR(VLOOKUP(A13,Treatments!$A$6:$Q$105,5, FALSE)),"",VLOOKUP(A13,Treatments!$A$6:$Q$105,5, FALSE))</f>
        <v/>
      </c>
      <c r="F13" s="160" t="str">
        <f>IF(ISERROR(VLOOKUP(A13,Treatments!$A$6:$Q$105,6, FALSE)),"",VLOOKUP(A13,Treatments!$A$6:$Q$105,6, FALSE))</f>
        <v/>
      </c>
      <c r="G13" s="161" t="str">
        <f t="shared" si="2"/>
        <v/>
      </c>
      <c r="H13" s="160">
        <f>IF(ISERROR(VLOOKUP(A13,Treatments!$A$6:$Q$105,14, FALSE)),"",VLOOKUP(A13,Treatments!$A$6:$Q$105,14, FALSE))</f>
        <v>0</v>
      </c>
      <c r="I13" s="160">
        <f>IF(ISERROR(VLOOKUP(A13,Treatments!$A$6:$Q$105,15, FALSE)),"",VLOOKUP(A13,Treatments!$A$6:$Q$105,15, FALSE))</f>
        <v>0</v>
      </c>
      <c r="J13" s="165" t="str">
        <f t="shared" si="3"/>
        <v/>
      </c>
    </row>
    <row r="14" spans="1:10">
      <c r="A14" s="164" t="str">
        <f>IF(ISBLANK(SortRisks!A611),"",SortRisks!A611)</f>
        <v/>
      </c>
      <c r="B14" s="159" t="str">
        <f>IF(ISERROR(VLOOKUP(A14,Treatments!$A$6:$Q$105,2, FALSE)),"",VLOOKUP(A14,Treatments!$A$6:$Q$105,2, FALSE))</f>
        <v/>
      </c>
      <c r="C14" s="159" t="str">
        <f>IF(ISERROR(VLOOKUP(A14,Treatments!$A$6:$Q$105,4, FALSE)),"",VLOOKUP(A14,Treatments!$A$6:$Q$105,4, FALSE))</f>
        <v/>
      </c>
      <c r="D14" s="159" t="str">
        <f>IF(ISERROR(VLOOKUP(A14,Treatments!$A$6:$Q$105,10, FALSE)),"",VLOOKUP(A14,Treatments!$A$6:$Q$105,10, FALSE))</f>
        <v/>
      </c>
      <c r="E14" s="160" t="str">
        <f>IF(ISERROR(VLOOKUP(A14,Treatments!$A$6:$Q$105,5, FALSE)),"",VLOOKUP(A14,Treatments!$A$6:$Q$105,5, FALSE))</f>
        <v/>
      </c>
      <c r="F14" s="160" t="str">
        <f>IF(ISERROR(VLOOKUP(A14,Treatments!$A$6:$Q$105,6, FALSE)),"",VLOOKUP(A14,Treatments!$A$6:$Q$105,6, FALSE))</f>
        <v/>
      </c>
      <c r="G14" s="161" t="str">
        <f t="shared" si="2"/>
        <v/>
      </c>
      <c r="H14" s="160" t="str">
        <f>IF(ISERROR(VLOOKUP(A14,Treatments!$A$6:$Q$105,14, FALSE)),"",VLOOKUP(A14,Treatments!$A$6:$Q$105,14, FALSE))</f>
        <v/>
      </c>
      <c r="I14" s="160" t="str">
        <f>IF(ISERROR(VLOOKUP(A14,Treatments!$A$6:$Q$105,15, FALSE)),"",VLOOKUP(A14,Treatments!$A$6:$Q$105,15, FALSE))</f>
        <v/>
      </c>
      <c r="J14" s="165" t="str">
        <f t="shared" si="3"/>
        <v/>
      </c>
    </row>
    <row r="15" spans="1:10">
      <c r="A15" s="164" t="str">
        <f>IF(ISBLANK(SortRisks!A612),"",SortRisks!A612)</f>
        <v/>
      </c>
      <c r="B15" s="159" t="str">
        <f>IF(ISERROR(VLOOKUP(A15,Treatments!$A$6:$Q$105,2, FALSE)),"",VLOOKUP(A15,Treatments!$A$6:$Q$105,2, FALSE))</f>
        <v/>
      </c>
      <c r="C15" s="159" t="str">
        <f>IF(ISERROR(VLOOKUP(A15,Treatments!$A$6:$Q$105,4, FALSE)),"",VLOOKUP(A15,Treatments!$A$6:$Q$105,4, FALSE))</f>
        <v/>
      </c>
      <c r="D15" s="159" t="str">
        <f>IF(ISERROR(VLOOKUP(A15,Treatments!$A$6:$Q$105,10, FALSE)),"",VLOOKUP(A15,Treatments!$A$6:$Q$105,10, FALSE))</f>
        <v/>
      </c>
      <c r="E15" s="160" t="str">
        <f>IF(ISERROR(VLOOKUP(A15,Treatments!$A$6:$Q$105,5, FALSE)),"",VLOOKUP(A15,Treatments!$A$6:$Q$105,5, FALSE))</f>
        <v/>
      </c>
      <c r="F15" s="160" t="str">
        <f>IF(ISERROR(VLOOKUP(A15,Treatments!$A$6:$Q$105,6, FALSE)),"",VLOOKUP(A15,Treatments!$A$6:$Q$105,6, FALSE))</f>
        <v/>
      </c>
      <c r="G15" s="161" t="str">
        <f t="shared" si="2"/>
        <v/>
      </c>
      <c r="H15" s="160" t="str">
        <f>IF(ISERROR(VLOOKUP(A15,Treatments!$A$6:$Q$105,14, FALSE)),"",VLOOKUP(A15,Treatments!$A$6:$Q$105,14, FALSE))</f>
        <v/>
      </c>
      <c r="I15" s="160" t="str">
        <f>IF(ISERROR(VLOOKUP(A15,Treatments!$A$6:$Q$105,15, FALSE)),"",VLOOKUP(A15,Treatments!$A$6:$Q$105,15, FALSE))</f>
        <v/>
      </c>
      <c r="J15" s="165" t="str">
        <f t="shared" si="3"/>
        <v/>
      </c>
    </row>
    <row r="16" spans="1:10">
      <c r="A16" s="164" t="str">
        <f>IF(ISBLANK(SortRisks!A613),"",SortRisks!A613)</f>
        <v/>
      </c>
      <c r="B16" s="159" t="str">
        <f>IF(ISERROR(VLOOKUP(A16,Treatments!$A$6:$Q$105,2, FALSE)),"",VLOOKUP(A16,Treatments!$A$6:$Q$105,2, FALSE))</f>
        <v/>
      </c>
      <c r="C16" s="159" t="str">
        <f>IF(ISERROR(VLOOKUP(A16,Treatments!$A$6:$Q$105,4, FALSE)),"",VLOOKUP(A16,Treatments!$A$6:$Q$105,4, FALSE))</f>
        <v/>
      </c>
      <c r="D16" s="159" t="str">
        <f>IF(ISERROR(VLOOKUP(A16,Treatments!$A$6:$Q$105,10, FALSE)),"",VLOOKUP(A16,Treatments!$A$6:$Q$105,10, FALSE))</f>
        <v/>
      </c>
      <c r="E16" s="160" t="str">
        <f>IF(ISERROR(VLOOKUP(A16,Treatments!$A$6:$Q$105,5, FALSE)),"",VLOOKUP(A16,Treatments!$A$6:$Q$105,5, FALSE))</f>
        <v/>
      </c>
      <c r="F16" s="160" t="str">
        <f>IF(ISERROR(VLOOKUP(A16,Treatments!$A$6:$Q$105,6, FALSE)),"",VLOOKUP(A16,Treatments!$A$6:$Q$105,6, FALSE))</f>
        <v/>
      </c>
      <c r="G16" s="161" t="str">
        <f t="shared" si="2"/>
        <v/>
      </c>
      <c r="H16" s="160" t="str">
        <f>IF(ISERROR(VLOOKUP(A16,Treatments!$A$6:$Q$105,14, FALSE)),"",VLOOKUP(A16,Treatments!$A$6:$Q$105,14, FALSE))</f>
        <v/>
      </c>
      <c r="I16" s="160" t="str">
        <f>IF(ISERROR(VLOOKUP(A16,Treatments!$A$6:$Q$105,15, FALSE)),"",VLOOKUP(A16,Treatments!$A$6:$Q$105,15, FALSE))</f>
        <v/>
      </c>
      <c r="J16" s="165" t="str">
        <f t="shared" si="3"/>
        <v/>
      </c>
    </row>
    <row r="17" spans="1:10">
      <c r="A17" s="164" t="str">
        <f>IF(ISBLANK(SortRisks!A614),"",SortRisks!A614)</f>
        <v/>
      </c>
      <c r="B17" s="159" t="str">
        <f>IF(ISERROR(VLOOKUP(A17,Treatments!$A$6:$Q$105,2, FALSE)),"",VLOOKUP(A17,Treatments!$A$6:$Q$105,2, FALSE))</f>
        <v/>
      </c>
      <c r="C17" s="159" t="str">
        <f>IF(ISERROR(VLOOKUP(A17,Treatments!$A$6:$Q$105,4, FALSE)),"",VLOOKUP(A17,Treatments!$A$6:$Q$105,4, FALSE))</f>
        <v/>
      </c>
      <c r="D17" s="159" t="str">
        <f>IF(ISERROR(VLOOKUP(A17,Treatments!$A$6:$Q$105,10, FALSE)),"",VLOOKUP(A17,Treatments!$A$6:$Q$105,10, FALSE))</f>
        <v/>
      </c>
      <c r="E17" s="160" t="str">
        <f>IF(ISERROR(VLOOKUP(A17,Treatments!$A$6:$Q$105,5, FALSE)),"",VLOOKUP(A17,Treatments!$A$6:$Q$105,5, FALSE))</f>
        <v/>
      </c>
      <c r="F17" s="160" t="str">
        <f>IF(ISERROR(VLOOKUP(A17,Treatments!$A$6:$Q$105,6, FALSE)),"",VLOOKUP(A17,Treatments!$A$6:$Q$105,6, FALSE))</f>
        <v/>
      </c>
      <c r="G17" s="161" t="str">
        <f t="shared" si="2"/>
        <v/>
      </c>
      <c r="H17" s="160" t="str">
        <f>IF(ISERROR(VLOOKUP(A17,Treatments!$A$6:$Q$105,14, FALSE)),"",VLOOKUP(A17,Treatments!$A$6:$Q$105,14, FALSE))</f>
        <v/>
      </c>
      <c r="I17" s="160" t="str">
        <f>IF(ISERROR(VLOOKUP(A17,Treatments!$A$6:$Q$105,15, FALSE)),"",VLOOKUP(A17,Treatments!$A$6:$Q$105,15, FALSE))</f>
        <v/>
      </c>
      <c r="J17" s="165" t="str">
        <f t="shared" si="3"/>
        <v/>
      </c>
    </row>
    <row r="18" spans="1:10">
      <c r="A18" s="164" t="str">
        <f>IF(ISBLANK(SortRisks!A615),"",SortRisks!A615)</f>
        <v/>
      </c>
      <c r="B18" s="159" t="str">
        <f>IF(ISERROR(VLOOKUP(A18,Treatments!$A$6:$Q$105,2, FALSE)),"",VLOOKUP(A18,Treatments!$A$6:$Q$105,2, FALSE))</f>
        <v/>
      </c>
      <c r="C18" s="159" t="str">
        <f>IF(ISERROR(VLOOKUP(A18,Treatments!$A$6:$Q$105,4, FALSE)),"",VLOOKUP(A18,Treatments!$A$6:$Q$105,4, FALSE))</f>
        <v/>
      </c>
      <c r="D18" s="159" t="str">
        <f>IF(ISERROR(VLOOKUP(A18,Treatments!$A$6:$Q$105,10, FALSE)),"",VLOOKUP(A18,Treatments!$A$6:$Q$105,10, FALSE))</f>
        <v/>
      </c>
      <c r="E18" s="160" t="str">
        <f>IF(ISERROR(VLOOKUP(A18,Treatments!$A$6:$Q$105,5, FALSE)),"",VLOOKUP(A18,Treatments!$A$6:$Q$105,5, FALSE))</f>
        <v/>
      </c>
      <c r="F18" s="160" t="str">
        <f>IF(ISERROR(VLOOKUP(A18,Treatments!$A$6:$Q$105,6, FALSE)),"",VLOOKUP(A18,Treatments!$A$6:$Q$105,6, FALSE))</f>
        <v/>
      </c>
      <c r="G18" s="161" t="str">
        <f t="shared" si="2"/>
        <v/>
      </c>
      <c r="H18" s="160" t="str">
        <f>IF(ISERROR(VLOOKUP(A18,Treatments!$A$6:$Q$105,14, FALSE)),"",VLOOKUP(A18,Treatments!$A$6:$Q$105,14, FALSE))</f>
        <v/>
      </c>
      <c r="I18" s="160" t="str">
        <f>IF(ISERROR(VLOOKUP(A18,Treatments!$A$6:$Q$105,15, FALSE)),"",VLOOKUP(A18,Treatments!$A$6:$Q$105,15, FALSE))</f>
        <v/>
      </c>
      <c r="J18" s="165" t="str">
        <f t="shared" si="3"/>
        <v/>
      </c>
    </row>
    <row r="19" spans="1:10">
      <c r="A19" s="164" t="str">
        <f>IF(ISBLANK(SortRisks!A616),"",SortRisks!A616)</f>
        <v/>
      </c>
      <c r="B19" s="159" t="str">
        <f>IF(ISERROR(VLOOKUP(A19,Treatments!$A$6:$Q$105,2, FALSE)),"",VLOOKUP(A19,Treatments!$A$6:$Q$105,2, FALSE))</f>
        <v/>
      </c>
      <c r="C19" s="159" t="str">
        <f>IF(ISERROR(VLOOKUP(A19,Treatments!$A$6:$Q$105,4, FALSE)),"",VLOOKUP(A19,Treatments!$A$6:$Q$105,4, FALSE))</f>
        <v/>
      </c>
      <c r="D19" s="159" t="str">
        <f>IF(ISERROR(VLOOKUP(A19,Treatments!$A$6:$Q$105,10, FALSE)),"",VLOOKUP(A19,Treatments!$A$6:$Q$105,10, FALSE))</f>
        <v/>
      </c>
      <c r="E19" s="160" t="str">
        <f>IF(ISERROR(VLOOKUP(A19,Treatments!$A$6:$Q$105,5, FALSE)),"",VLOOKUP(A19,Treatments!$A$6:$Q$105,5, FALSE))</f>
        <v/>
      </c>
      <c r="F19" s="160" t="str">
        <f>IF(ISERROR(VLOOKUP(A19,Treatments!$A$6:$Q$105,6, FALSE)),"",VLOOKUP(A19,Treatments!$A$6:$Q$105,6, FALSE))</f>
        <v/>
      </c>
      <c r="G19" s="161" t="str">
        <f t="shared" si="2"/>
        <v/>
      </c>
      <c r="H19" s="160" t="str">
        <f>IF(ISERROR(VLOOKUP(A19,Treatments!$A$6:$Q$105,14, FALSE)),"",VLOOKUP(A19,Treatments!$A$6:$Q$105,14, FALSE))</f>
        <v/>
      </c>
      <c r="I19" s="160" t="str">
        <f>IF(ISERROR(VLOOKUP(A19,Treatments!$A$6:$Q$105,15, FALSE)),"",VLOOKUP(A19,Treatments!$A$6:$Q$105,15, FALSE))</f>
        <v/>
      </c>
      <c r="J19" s="165" t="str">
        <f t="shared" si="3"/>
        <v/>
      </c>
    </row>
    <row r="20" spans="1:10">
      <c r="A20" s="164" t="str">
        <f>IF(ISBLANK(SortRisks!A617),"",SortRisks!A617)</f>
        <v/>
      </c>
      <c r="B20" s="159" t="str">
        <f>IF(ISERROR(VLOOKUP(A20,Treatments!$A$6:$Q$105,2, FALSE)),"",VLOOKUP(A20,Treatments!$A$6:$Q$105,2, FALSE))</f>
        <v/>
      </c>
      <c r="C20" s="159" t="str">
        <f>IF(ISERROR(VLOOKUP(A20,Treatments!$A$6:$Q$105,4, FALSE)),"",VLOOKUP(A20,Treatments!$A$6:$Q$105,4, FALSE))</f>
        <v/>
      </c>
      <c r="D20" s="159" t="str">
        <f>IF(ISERROR(VLOOKUP(A20,Treatments!$A$6:$Q$105,10, FALSE)),"",VLOOKUP(A20,Treatments!$A$6:$Q$105,10, FALSE))</f>
        <v/>
      </c>
      <c r="E20" s="160" t="str">
        <f>IF(ISERROR(VLOOKUP(A20,Treatments!$A$6:$Q$105,5, FALSE)),"",VLOOKUP(A20,Treatments!$A$6:$Q$105,5, FALSE))</f>
        <v/>
      </c>
      <c r="F20" s="160" t="str">
        <f>IF(ISERROR(VLOOKUP(A20,Treatments!$A$6:$Q$105,6, FALSE)),"",VLOOKUP(A20,Treatments!$A$6:$Q$105,6, FALSE))</f>
        <v/>
      </c>
      <c r="G20" s="161" t="str">
        <f t="shared" si="2"/>
        <v/>
      </c>
      <c r="H20" s="160" t="str">
        <f>IF(ISERROR(VLOOKUP(A20,Treatments!$A$6:$Q$105,14, FALSE)),"",VLOOKUP(A20,Treatments!$A$6:$Q$105,14, FALSE))</f>
        <v/>
      </c>
      <c r="I20" s="160" t="str">
        <f>IF(ISERROR(VLOOKUP(A20,Treatments!$A$6:$Q$105,15, FALSE)),"",VLOOKUP(A20,Treatments!$A$6:$Q$105,15, FALSE))</f>
        <v/>
      </c>
      <c r="J20" s="165" t="str">
        <f t="shared" si="3"/>
        <v/>
      </c>
    </row>
    <row r="21" spans="1:10">
      <c r="A21" s="164" t="str">
        <f>IF(ISBLANK(SortRisks!A618),"",SortRisks!A618)</f>
        <v/>
      </c>
      <c r="B21" s="159" t="str">
        <f>IF(ISERROR(VLOOKUP(A21,Treatments!$A$6:$Q$105,2, FALSE)),"",VLOOKUP(A21,Treatments!$A$6:$Q$105,2, FALSE))</f>
        <v/>
      </c>
      <c r="C21" s="159" t="str">
        <f>IF(ISERROR(VLOOKUP(A21,Treatments!$A$6:$Q$105,4, FALSE)),"",VLOOKUP(A21,Treatments!$A$6:$Q$105,4, FALSE))</f>
        <v/>
      </c>
      <c r="D21" s="159" t="str">
        <f>IF(ISERROR(VLOOKUP(A21,Treatments!$A$6:$Q$105,10, FALSE)),"",VLOOKUP(A21,Treatments!$A$6:$Q$105,10, FALSE))</f>
        <v/>
      </c>
      <c r="E21" s="160" t="str">
        <f>IF(ISERROR(VLOOKUP(A21,Treatments!$A$6:$Q$105,5, FALSE)),"",VLOOKUP(A21,Treatments!$A$6:$Q$105,5, FALSE))</f>
        <v/>
      </c>
      <c r="F21" s="160" t="str">
        <f>IF(ISERROR(VLOOKUP(A21,Treatments!$A$6:$Q$105,6, FALSE)),"",VLOOKUP(A21,Treatments!$A$6:$Q$105,6, FALSE))</f>
        <v/>
      </c>
      <c r="G21" s="161" t="str">
        <f t="shared" si="2"/>
        <v/>
      </c>
      <c r="H21" s="160" t="str">
        <f>IF(ISERROR(VLOOKUP(A21,Treatments!$A$6:$Q$105,14, FALSE)),"",VLOOKUP(A21,Treatments!$A$6:$Q$105,14, FALSE))</f>
        <v/>
      </c>
      <c r="I21" s="160" t="str">
        <f>IF(ISERROR(VLOOKUP(A21,Treatments!$A$6:$Q$105,15, FALSE)),"",VLOOKUP(A21,Treatments!$A$6:$Q$105,15, FALSE))</f>
        <v/>
      </c>
      <c r="J21" s="165" t="str">
        <f t="shared" si="3"/>
        <v/>
      </c>
    </row>
    <row r="22" spans="1:10">
      <c r="A22" s="164" t="str">
        <f>IF(ISBLANK(SortRisks!A619),"",SortRisks!A619)</f>
        <v/>
      </c>
      <c r="B22" s="159" t="str">
        <f>IF(ISERROR(VLOOKUP(A22,Treatments!$A$6:$Q$105,2, FALSE)),"",VLOOKUP(A22,Treatments!$A$6:$Q$105,2, FALSE))</f>
        <v/>
      </c>
      <c r="C22" s="159" t="str">
        <f>IF(ISERROR(VLOOKUP(A22,Treatments!$A$6:$Q$105,4, FALSE)),"",VLOOKUP(A22,Treatments!$A$6:$Q$105,4, FALSE))</f>
        <v/>
      </c>
      <c r="D22" s="159" t="str">
        <f>IF(ISERROR(VLOOKUP(A22,Treatments!$A$6:$Q$105,10, FALSE)),"",VLOOKUP(A22,Treatments!$A$6:$Q$105,10, FALSE))</f>
        <v/>
      </c>
      <c r="E22" s="160" t="str">
        <f>IF(ISERROR(VLOOKUP(A22,Treatments!$A$6:$Q$105,5, FALSE)),"",VLOOKUP(A22,Treatments!$A$6:$Q$105,5, FALSE))</f>
        <v/>
      </c>
      <c r="F22" s="160" t="str">
        <f>IF(ISERROR(VLOOKUP(A22,Treatments!$A$6:$Q$105,6, FALSE)),"",VLOOKUP(A22,Treatments!$A$6:$Q$105,6, FALSE))</f>
        <v/>
      </c>
      <c r="G22" s="161" t="str">
        <f t="shared" si="2"/>
        <v/>
      </c>
      <c r="H22" s="160" t="str">
        <f>IF(ISERROR(VLOOKUP(A22,Treatments!$A$6:$Q$105,14, FALSE)),"",VLOOKUP(A22,Treatments!$A$6:$Q$105,14, FALSE))</f>
        <v/>
      </c>
      <c r="I22" s="160" t="str">
        <f>IF(ISERROR(VLOOKUP(A22,Treatments!$A$6:$Q$105,15, FALSE)),"",VLOOKUP(A22,Treatments!$A$6:$Q$105,15, FALSE))</f>
        <v/>
      </c>
      <c r="J22" s="165" t="str">
        <f t="shared" si="3"/>
        <v/>
      </c>
    </row>
    <row r="23" spans="1:10">
      <c r="A23" s="164" t="str">
        <f>IF(ISBLANK(SortRisks!A620),"",SortRisks!A620)</f>
        <v/>
      </c>
      <c r="B23" s="159" t="str">
        <f>IF(ISERROR(VLOOKUP(A23,Treatments!$A$6:$Q$105,2, FALSE)),"",VLOOKUP(A23,Treatments!$A$6:$Q$105,2, FALSE))</f>
        <v/>
      </c>
      <c r="C23" s="159" t="str">
        <f>IF(ISERROR(VLOOKUP(A23,Treatments!$A$6:$Q$105,4, FALSE)),"",VLOOKUP(A23,Treatments!$A$6:$Q$105,4, FALSE))</f>
        <v/>
      </c>
      <c r="D23" s="159" t="str">
        <f>IF(ISERROR(VLOOKUP(A23,Treatments!$A$6:$Q$105,10, FALSE)),"",VLOOKUP(A23,Treatments!$A$6:$Q$105,10, FALSE))</f>
        <v/>
      </c>
      <c r="E23" s="160" t="str">
        <f>IF(ISERROR(VLOOKUP(A23,Treatments!$A$6:$Q$105,5, FALSE)),"",VLOOKUP(A23,Treatments!$A$6:$Q$105,5, FALSE))</f>
        <v/>
      </c>
      <c r="F23" s="160" t="str">
        <f>IF(ISERROR(VLOOKUP(A23,Treatments!$A$6:$Q$105,6, FALSE)),"",VLOOKUP(A23,Treatments!$A$6:$Q$105,6, FALSE))</f>
        <v/>
      </c>
      <c r="G23" s="161" t="str">
        <f t="shared" si="2"/>
        <v/>
      </c>
      <c r="H23" s="160" t="str">
        <f>IF(ISERROR(VLOOKUP(A23,Treatments!$A$6:$Q$105,14, FALSE)),"",VLOOKUP(A23,Treatments!$A$6:$Q$105,14, FALSE))</f>
        <v/>
      </c>
      <c r="I23" s="160" t="str">
        <f>IF(ISERROR(VLOOKUP(A23,Treatments!$A$6:$Q$105,15, FALSE)),"",VLOOKUP(A23,Treatments!$A$6:$Q$105,15, FALSE))</f>
        <v/>
      </c>
      <c r="J23" s="165" t="str">
        <f t="shared" si="3"/>
        <v/>
      </c>
    </row>
    <row r="24" spans="1:10">
      <c r="A24" s="164" t="str">
        <f>IF(ISBLANK(SortRisks!A621),"",SortRisks!A621)</f>
        <v/>
      </c>
      <c r="B24" s="159" t="str">
        <f>IF(ISERROR(VLOOKUP(A24,Treatments!$A$6:$Q$105,2, FALSE)),"",VLOOKUP(A24,Treatments!$A$6:$Q$105,2, FALSE))</f>
        <v/>
      </c>
      <c r="C24" s="159" t="str">
        <f>IF(ISERROR(VLOOKUP(A24,Treatments!$A$6:$Q$105,4, FALSE)),"",VLOOKUP(A24,Treatments!$A$6:$Q$105,4, FALSE))</f>
        <v/>
      </c>
      <c r="D24" s="159" t="str">
        <f>IF(ISERROR(VLOOKUP(A24,Treatments!$A$6:$Q$105,10, FALSE)),"",VLOOKUP(A24,Treatments!$A$6:$Q$105,10, FALSE))</f>
        <v/>
      </c>
      <c r="E24" s="160" t="str">
        <f>IF(ISERROR(VLOOKUP(A24,Treatments!$A$6:$Q$105,5, FALSE)),"",VLOOKUP(A24,Treatments!$A$6:$Q$105,5, FALSE))</f>
        <v/>
      </c>
      <c r="F24" s="160" t="str">
        <f>IF(ISERROR(VLOOKUP(A24,Treatments!$A$6:$Q$105,6, FALSE)),"",VLOOKUP(A24,Treatments!$A$6:$Q$105,6, FALSE))</f>
        <v/>
      </c>
      <c r="G24" s="161" t="str">
        <f t="shared" si="2"/>
        <v/>
      </c>
      <c r="H24" s="160" t="str">
        <f>IF(ISERROR(VLOOKUP(A24,Treatments!$A$6:$Q$105,14, FALSE)),"",VLOOKUP(A24,Treatments!$A$6:$Q$105,14, FALSE))</f>
        <v/>
      </c>
      <c r="I24" s="160" t="str">
        <f>IF(ISERROR(VLOOKUP(A24,Treatments!$A$6:$Q$105,15, FALSE)),"",VLOOKUP(A24,Treatments!$A$6:$Q$105,15, FALSE))</f>
        <v/>
      </c>
      <c r="J24" s="165" t="str">
        <f t="shared" si="3"/>
        <v/>
      </c>
    </row>
    <row r="25" spans="1:10">
      <c r="A25" s="164" t="str">
        <f>IF(ISBLANK(SortRisks!A622),"",SortRisks!A622)</f>
        <v/>
      </c>
      <c r="B25" s="159" t="str">
        <f>IF(ISERROR(VLOOKUP(A25,Treatments!$A$6:$Q$105,2, FALSE)),"",VLOOKUP(A25,Treatments!$A$6:$Q$105,2, FALSE))</f>
        <v/>
      </c>
      <c r="C25" s="159" t="str">
        <f>IF(ISERROR(VLOOKUP(A25,Treatments!$A$6:$Q$105,4, FALSE)),"",VLOOKUP(A25,Treatments!$A$6:$Q$105,4, FALSE))</f>
        <v/>
      </c>
      <c r="D25" s="159" t="str">
        <f>IF(ISERROR(VLOOKUP(A25,Treatments!$A$6:$Q$105,10, FALSE)),"",VLOOKUP(A25,Treatments!$A$6:$Q$105,10, FALSE))</f>
        <v/>
      </c>
      <c r="E25" s="160" t="str">
        <f>IF(ISERROR(VLOOKUP(A25,Treatments!$A$6:$Q$105,5, FALSE)),"",VLOOKUP(A25,Treatments!$A$6:$Q$105,5, FALSE))</f>
        <v/>
      </c>
      <c r="F25" s="160" t="str">
        <f>IF(ISERROR(VLOOKUP(A25,Treatments!$A$6:$Q$105,6, FALSE)),"",VLOOKUP(A25,Treatments!$A$6:$Q$105,6, FALSE))</f>
        <v/>
      </c>
      <c r="G25" s="161" t="str">
        <f t="shared" si="2"/>
        <v/>
      </c>
      <c r="H25" s="160" t="str">
        <f>IF(ISERROR(VLOOKUP(A25,Treatments!$A$6:$Q$105,14, FALSE)),"",VLOOKUP(A25,Treatments!$A$6:$Q$105,14, FALSE))</f>
        <v/>
      </c>
      <c r="I25" s="160" t="str">
        <f>IF(ISERROR(VLOOKUP(A25,Treatments!$A$6:$Q$105,15, FALSE)),"",VLOOKUP(A25,Treatments!$A$6:$Q$105,15, FALSE))</f>
        <v/>
      </c>
      <c r="J25" s="165" t="str">
        <f t="shared" si="3"/>
        <v/>
      </c>
    </row>
    <row r="26" spans="1:10">
      <c r="A26" s="164" t="str">
        <f>IF(ISBLANK(SortRisks!A623),"",SortRisks!A623)</f>
        <v/>
      </c>
      <c r="B26" s="159" t="str">
        <f>IF(ISERROR(VLOOKUP(A26,Treatments!$A$6:$Q$105,2, FALSE)),"",VLOOKUP(A26,Treatments!$A$6:$Q$105,2, FALSE))</f>
        <v/>
      </c>
      <c r="C26" s="159" t="str">
        <f>IF(ISERROR(VLOOKUP(A26,Treatments!$A$6:$Q$105,4, FALSE)),"",VLOOKUP(A26,Treatments!$A$6:$Q$105,4, FALSE))</f>
        <v/>
      </c>
      <c r="D26" s="159" t="str">
        <f>IF(ISERROR(VLOOKUP(A26,Treatments!$A$6:$Q$105,10, FALSE)),"",VLOOKUP(A26,Treatments!$A$6:$Q$105,10, FALSE))</f>
        <v/>
      </c>
      <c r="E26" s="160" t="str">
        <f>IF(ISERROR(VLOOKUP(A26,Treatments!$A$6:$Q$105,5, FALSE)),"",VLOOKUP(A26,Treatments!$A$6:$Q$105,5, FALSE))</f>
        <v/>
      </c>
      <c r="F26" s="160" t="str">
        <f>IF(ISERROR(VLOOKUP(A26,Treatments!$A$6:$Q$105,6, FALSE)),"",VLOOKUP(A26,Treatments!$A$6:$Q$105,6, FALSE))</f>
        <v/>
      </c>
      <c r="G26" s="161" t="str">
        <f t="shared" si="2"/>
        <v/>
      </c>
      <c r="H26" s="160" t="str">
        <f>IF(ISERROR(VLOOKUP(A26,Treatments!$A$6:$Q$105,14, FALSE)),"",VLOOKUP(A26,Treatments!$A$6:$Q$105,14, FALSE))</f>
        <v/>
      </c>
      <c r="I26" s="160" t="str">
        <f>IF(ISERROR(VLOOKUP(A26,Treatments!$A$6:$Q$105,15, FALSE)),"",VLOOKUP(A26,Treatments!$A$6:$Q$105,15, FALSE))</f>
        <v/>
      </c>
      <c r="J26" s="165" t="str">
        <f t="shared" si="3"/>
        <v/>
      </c>
    </row>
    <row r="27" spans="1:10">
      <c r="A27" s="164" t="str">
        <f>IF(ISBLANK(SortRisks!A624),"",SortRisks!A624)</f>
        <v/>
      </c>
      <c r="B27" s="159" t="str">
        <f>IF(ISERROR(VLOOKUP(A27,Treatments!$A$6:$Q$105,2, FALSE)),"",VLOOKUP(A27,Treatments!$A$6:$Q$105,2, FALSE))</f>
        <v/>
      </c>
      <c r="C27" s="159" t="str">
        <f>IF(ISERROR(VLOOKUP(A27,Treatments!$A$6:$Q$105,4, FALSE)),"",VLOOKUP(A27,Treatments!$A$6:$Q$105,4, FALSE))</f>
        <v/>
      </c>
      <c r="D27" s="159" t="str">
        <f>IF(ISERROR(VLOOKUP(A27,Treatments!$A$6:$Q$105,10, FALSE)),"",VLOOKUP(A27,Treatments!$A$6:$Q$105,10, FALSE))</f>
        <v/>
      </c>
      <c r="E27" s="160" t="str">
        <f>IF(ISERROR(VLOOKUP(A27,Treatments!$A$6:$Q$105,5, FALSE)),"",VLOOKUP(A27,Treatments!$A$6:$Q$105,5, FALSE))</f>
        <v/>
      </c>
      <c r="F27" s="160" t="str">
        <f>IF(ISERROR(VLOOKUP(A27,Treatments!$A$6:$Q$105,6, FALSE)),"",VLOOKUP(A27,Treatments!$A$6:$Q$105,6, FALSE))</f>
        <v/>
      </c>
      <c r="G27" s="161" t="str">
        <f t="shared" si="2"/>
        <v/>
      </c>
      <c r="H27" s="160" t="str">
        <f>IF(ISERROR(VLOOKUP(A27,Treatments!$A$6:$Q$105,14, FALSE)),"",VLOOKUP(A27,Treatments!$A$6:$Q$105,14, FALSE))</f>
        <v/>
      </c>
      <c r="I27" s="160" t="str">
        <f>IF(ISERROR(VLOOKUP(A27,Treatments!$A$6:$Q$105,15, FALSE)),"",VLOOKUP(A27,Treatments!$A$6:$Q$105,15, FALSE))</f>
        <v/>
      </c>
      <c r="J27" s="165" t="str">
        <f t="shared" si="3"/>
        <v/>
      </c>
    </row>
    <row r="28" spans="1:10">
      <c r="A28" s="164" t="str">
        <f>IF(ISBLANK(SortRisks!A625),"",SortRisks!A625)</f>
        <v/>
      </c>
      <c r="B28" s="159" t="str">
        <f>IF(ISERROR(VLOOKUP(A28,Treatments!$A$6:$Q$105,2, FALSE)),"",VLOOKUP(A28,Treatments!$A$6:$Q$105,2, FALSE))</f>
        <v/>
      </c>
      <c r="C28" s="159" t="str">
        <f>IF(ISERROR(VLOOKUP(A28,Treatments!$A$6:$Q$105,4, FALSE)),"",VLOOKUP(A28,Treatments!$A$6:$Q$105,4, FALSE))</f>
        <v/>
      </c>
      <c r="D28" s="159" t="str">
        <f>IF(ISERROR(VLOOKUP(A28,Treatments!$A$6:$Q$105,10, FALSE)),"",VLOOKUP(A28,Treatments!$A$6:$Q$105,10, FALSE))</f>
        <v/>
      </c>
      <c r="E28" s="160" t="str">
        <f>IF(ISERROR(VLOOKUP(A28,Treatments!$A$6:$Q$105,5, FALSE)),"",VLOOKUP(A28,Treatments!$A$6:$Q$105,5, FALSE))</f>
        <v/>
      </c>
      <c r="F28" s="160" t="str">
        <f>IF(ISERROR(VLOOKUP(A28,Treatments!$A$6:$Q$105,6, FALSE)),"",VLOOKUP(A28,Treatments!$A$6:$Q$105,6, FALSE))</f>
        <v/>
      </c>
      <c r="G28" s="161" t="str">
        <f t="shared" si="2"/>
        <v/>
      </c>
      <c r="H28" s="160" t="str">
        <f>IF(ISERROR(VLOOKUP(A28,Treatments!$A$6:$Q$105,14, FALSE)),"",VLOOKUP(A28,Treatments!$A$6:$Q$105,14, FALSE))</f>
        <v/>
      </c>
      <c r="I28" s="160" t="str">
        <f>IF(ISERROR(VLOOKUP(A28,Treatments!$A$6:$Q$105,15, FALSE)),"",VLOOKUP(A28,Treatments!$A$6:$Q$105,15, FALSE))</f>
        <v/>
      </c>
      <c r="J28" s="165" t="str">
        <f t="shared" si="3"/>
        <v/>
      </c>
    </row>
    <row r="29" spans="1:10">
      <c r="A29" s="164" t="str">
        <f>IF(ISBLANK(SortRisks!A626),"",SortRisks!A626)</f>
        <v/>
      </c>
      <c r="B29" s="159" t="str">
        <f>IF(ISERROR(VLOOKUP(A29,Treatments!$A$6:$Q$105,2, FALSE)),"",VLOOKUP(A29,Treatments!$A$6:$Q$105,2, FALSE))</f>
        <v/>
      </c>
      <c r="C29" s="159" t="str">
        <f>IF(ISERROR(VLOOKUP(A29,Treatments!$A$6:$Q$105,4, FALSE)),"",VLOOKUP(A29,Treatments!$A$6:$Q$105,4, FALSE))</f>
        <v/>
      </c>
      <c r="D29" s="159" t="str">
        <f>IF(ISERROR(VLOOKUP(A29,Treatments!$A$6:$Q$105,10, FALSE)),"",VLOOKUP(A29,Treatments!$A$6:$Q$105,10, FALSE))</f>
        <v/>
      </c>
      <c r="E29" s="160" t="str">
        <f>IF(ISERROR(VLOOKUP(A29,Treatments!$A$6:$Q$105,5, FALSE)),"",VLOOKUP(A29,Treatments!$A$6:$Q$105,5, FALSE))</f>
        <v/>
      </c>
      <c r="F29" s="160" t="str">
        <f>IF(ISERROR(VLOOKUP(A29,Treatments!$A$6:$Q$105,6, FALSE)),"",VLOOKUP(A29,Treatments!$A$6:$Q$105,6, FALSE))</f>
        <v/>
      </c>
      <c r="G29" s="161" t="str">
        <f t="shared" si="2"/>
        <v/>
      </c>
      <c r="H29" s="160" t="str">
        <f>IF(ISERROR(VLOOKUP(A29,Treatments!$A$6:$Q$105,14, FALSE)),"",VLOOKUP(A29,Treatments!$A$6:$Q$105,14, FALSE))</f>
        <v/>
      </c>
      <c r="I29" s="160" t="str">
        <f>IF(ISERROR(VLOOKUP(A29,Treatments!$A$6:$Q$105,15, FALSE)),"",VLOOKUP(A29,Treatments!$A$6:$Q$105,15, FALSE))</f>
        <v/>
      </c>
      <c r="J29" s="165" t="str">
        <f t="shared" si="3"/>
        <v/>
      </c>
    </row>
    <row r="30" spans="1:10">
      <c r="A30" s="164" t="str">
        <f>IF(ISBLANK(SortRisks!A627),"",SortRisks!A627)</f>
        <v/>
      </c>
      <c r="B30" s="159" t="str">
        <f>IF(ISERROR(VLOOKUP(A30,Treatments!$A$6:$Q$105,2, FALSE)),"",VLOOKUP(A30,Treatments!$A$6:$Q$105,2, FALSE))</f>
        <v/>
      </c>
      <c r="C30" s="159" t="str">
        <f>IF(ISERROR(VLOOKUP(A30,Treatments!$A$6:$Q$105,4, FALSE)),"",VLOOKUP(A30,Treatments!$A$6:$Q$105,4, FALSE))</f>
        <v/>
      </c>
      <c r="D30" s="159" t="str">
        <f>IF(ISERROR(VLOOKUP(A30,Treatments!$A$6:$Q$105,10, FALSE)),"",VLOOKUP(A30,Treatments!$A$6:$Q$105,10, FALSE))</f>
        <v/>
      </c>
      <c r="E30" s="160" t="str">
        <f>IF(ISERROR(VLOOKUP(A30,Treatments!$A$6:$Q$105,5, FALSE)),"",VLOOKUP(A30,Treatments!$A$6:$Q$105,5, FALSE))</f>
        <v/>
      </c>
      <c r="F30" s="160" t="str">
        <f>IF(ISERROR(VLOOKUP(A30,Treatments!$A$6:$Q$105,6, FALSE)),"",VLOOKUP(A30,Treatments!$A$6:$Q$105,6, FALSE))</f>
        <v/>
      </c>
      <c r="G30" s="161" t="str">
        <f t="shared" si="2"/>
        <v/>
      </c>
      <c r="H30" s="160" t="str">
        <f>IF(ISERROR(VLOOKUP(A30,Treatments!$A$6:$Q$105,14, FALSE)),"",VLOOKUP(A30,Treatments!$A$6:$Q$105,14, FALSE))</f>
        <v/>
      </c>
      <c r="I30" s="160" t="str">
        <f>IF(ISERROR(VLOOKUP(A30,Treatments!$A$6:$Q$105,15, FALSE)),"",VLOOKUP(A30,Treatments!$A$6:$Q$105,15, FALSE))</f>
        <v/>
      </c>
      <c r="J30" s="165" t="str">
        <f t="shared" si="3"/>
        <v/>
      </c>
    </row>
    <row r="31" spans="1:10">
      <c r="A31" s="164" t="str">
        <f>IF(ISBLANK(SortRisks!A628),"",SortRisks!A628)</f>
        <v/>
      </c>
      <c r="B31" s="159" t="str">
        <f>IF(ISERROR(VLOOKUP(A31,Treatments!$A$6:$Q$105,2, FALSE)),"",VLOOKUP(A31,Treatments!$A$6:$Q$105,2, FALSE))</f>
        <v/>
      </c>
      <c r="C31" s="159" t="str">
        <f>IF(ISERROR(VLOOKUP(A31,Treatments!$A$6:$Q$105,4, FALSE)),"",VLOOKUP(A31,Treatments!$A$6:$Q$105,4, FALSE))</f>
        <v/>
      </c>
      <c r="D31" s="159" t="str">
        <f>IF(ISERROR(VLOOKUP(A31,Treatments!$A$6:$Q$105,10, FALSE)),"",VLOOKUP(A31,Treatments!$A$6:$Q$105,10, FALSE))</f>
        <v/>
      </c>
      <c r="E31" s="160" t="str">
        <f>IF(ISERROR(VLOOKUP(A31,Treatments!$A$6:$Q$105,5, FALSE)),"",VLOOKUP(A31,Treatments!$A$6:$Q$105,5, FALSE))</f>
        <v/>
      </c>
      <c r="F31" s="160" t="str">
        <f>IF(ISERROR(VLOOKUP(A31,Treatments!$A$6:$Q$105,6, FALSE)),"",VLOOKUP(A31,Treatments!$A$6:$Q$105,6, FALSE))</f>
        <v/>
      </c>
      <c r="G31" s="161" t="str">
        <f t="shared" si="2"/>
        <v/>
      </c>
      <c r="H31" s="160" t="str">
        <f>IF(ISERROR(VLOOKUP(A31,Treatments!$A$6:$Q$105,14, FALSE)),"",VLOOKUP(A31,Treatments!$A$6:$Q$105,14, FALSE))</f>
        <v/>
      </c>
      <c r="I31" s="160" t="str">
        <f>IF(ISERROR(VLOOKUP(A31,Treatments!$A$6:$Q$105,15, FALSE)),"",VLOOKUP(A31,Treatments!$A$6:$Q$105,15, FALSE))</f>
        <v/>
      </c>
      <c r="J31" s="165" t="str">
        <f t="shared" si="3"/>
        <v/>
      </c>
    </row>
    <row r="32" spans="1:10">
      <c r="A32" s="164" t="str">
        <f>IF(ISBLANK(SortRisks!A629),"",SortRisks!A629)</f>
        <v/>
      </c>
      <c r="B32" s="159" t="str">
        <f>IF(ISERROR(VLOOKUP(A32,Treatments!$A$6:$Q$105,2, FALSE)),"",VLOOKUP(A32,Treatments!$A$6:$Q$105,2, FALSE))</f>
        <v/>
      </c>
      <c r="C32" s="159" t="str">
        <f>IF(ISERROR(VLOOKUP(A32,Treatments!$A$6:$Q$105,4, FALSE)),"",VLOOKUP(A32,Treatments!$A$6:$Q$105,4, FALSE))</f>
        <v/>
      </c>
      <c r="D32" s="159" t="str">
        <f>IF(ISERROR(VLOOKUP(A32,Treatments!$A$6:$Q$105,10, FALSE)),"",VLOOKUP(A32,Treatments!$A$6:$Q$105,10, FALSE))</f>
        <v/>
      </c>
      <c r="E32" s="160" t="str">
        <f>IF(ISERROR(VLOOKUP(A32,Treatments!$A$6:$Q$105,5, FALSE)),"",VLOOKUP(A32,Treatments!$A$6:$Q$105,5, FALSE))</f>
        <v/>
      </c>
      <c r="F32" s="160" t="str">
        <f>IF(ISERROR(VLOOKUP(A32,Treatments!$A$6:$Q$105,6, FALSE)),"",VLOOKUP(A32,Treatments!$A$6:$Q$105,6, FALSE))</f>
        <v/>
      </c>
      <c r="G32" s="161" t="str">
        <f t="shared" si="2"/>
        <v/>
      </c>
      <c r="H32" s="160" t="str">
        <f>IF(ISERROR(VLOOKUP(A32,Treatments!$A$6:$Q$105,14, FALSE)),"",VLOOKUP(A32,Treatments!$A$6:$Q$105,14, FALSE))</f>
        <v/>
      </c>
      <c r="I32" s="160" t="str">
        <f>IF(ISERROR(VLOOKUP(A32,Treatments!$A$6:$Q$105,15, FALSE)),"",VLOOKUP(A32,Treatments!$A$6:$Q$105,15, FALSE))</f>
        <v/>
      </c>
      <c r="J32" s="165" t="str">
        <f t="shared" si="3"/>
        <v/>
      </c>
    </row>
    <row r="33" spans="1:10">
      <c r="A33" s="164" t="str">
        <f>IF(ISBLANK(SortRisks!A630),"",SortRisks!A630)</f>
        <v/>
      </c>
      <c r="B33" s="159" t="str">
        <f>IF(ISERROR(VLOOKUP(A33,Treatments!$A$6:$Q$105,2, FALSE)),"",VLOOKUP(A33,Treatments!$A$6:$Q$105,2, FALSE))</f>
        <v/>
      </c>
      <c r="C33" s="159" t="str">
        <f>IF(ISERROR(VLOOKUP(A33,Treatments!$A$6:$Q$105,4, FALSE)),"",VLOOKUP(A33,Treatments!$A$6:$Q$105,4, FALSE))</f>
        <v/>
      </c>
      <c r="D33" s="159" t="str">
        <f>IF(ISERROR(VLOOKUP(A33,Treatments!$A$6:$Q$105,10, FALSE)),"",VLOOKUP(A33,Treatments!$A$6:$Q$105,10, FALSE))</f>
        <v/>
      </c>
      <c r="E33" s="160" t="str">
        <f>IF(ISERROR(VLOOKUP(A33,Treatments!$A$6:$Q$105,5, FALSE)),"",VLOOKUP(A33,Treatments!$A$6:$Q$105,5, FALSE))</f>
        <v/>
      </c>
      <c r="F33" s="160" t="str">
        <f>IF(ISERROR(VLOOKUP(A33,Treatments!$A$6:$Q$105,6, FALSE)),"",VLOOKUP(A33,Treatments!$A$6:$Q$105,6, FALSE))</f>
        <v/>
      </c>
      <c r="G33" s="161" t="str">
        <f t="shared" si="2"/>
        <v/>
      </c>
      <c r="H33" s="160" t="str">
        <f>IF(ISERROR(VLOOKUP(A33,Treatments!$A$6:$Q$105,14, FALSE)),"",VLOOKUP(A33,Treatments!$A$6:$Q$105,14, FALSE))</f>
        <v/>
      </c>
      <c r="I33" s="160" t="str">
        <f>IF(ISERROR(VLOOKUP(A33,Treatments!$A$6:$Q$105,15, FALSE)),"",VLOOKUP(A33,Treatments!$A$6:$Q$105,15, FALSE))</f>
        <v/>
      </c>
      <c r="J33" s="165" t="str">
        <f t="shared" si="3"/>
        <v/>
      </c>
    </row>
    <row r="34" spans="1:10">
      <c r="A34" s="164" t="str">
        <f>IF(ISBLANK(SortRisks!A631),"",SortRisks!A631)</f>
        <v/>
      </c>
      <c r="B34" s="159" t="str">
        <f>IF(ISERROR(VLOOKUP(A34,Treatments!$A$6:$Q$105,2, FALSE)),"",VLOOKUP(A34,Treatments!$A$6:$Q$105,2, FALSE))</f>
        <v/>
      </c>
      <c r="C34" s="159" t="str">
        <f>IF(ISERROR(VLOOKUP(A34,Treatments!$A$6:$Q$105,4, FALSE)),"",VLOOKUP(A34,Treatments!$A$6:$Q$105,4, FALSE))</f>
        <v/>
      </c>
      <c r="D34" s="159" t="str">
        <f>IF(ISERROR(VLOOKUP(A34,Treatments!$A$6:$Q$105,10, FALSE)),"",VLOOKUP(A34,Treatments!$A$6:$Q$105,10, FALSE))</f>
        <v/>
      </c>
      <c r="E34" s="160" t="str">
        <f>IF(ISERROR(VLOOKUP(A34,Treatments!$A$6:$Q$105,5, FALSE)),"",VLOOKUP(A34,Treatments!$A$6:$Q$105,5, FALSE))</f>
        <v/>
      </c>
      <c r="F34" s="160" t="str">
        <f>IF(ISERROR(VLOOKUP(A34,Treatments!$A$6:$Q$105,6, FALSE)),"",VLOOKUP(A34,Treatments!$A$6:$Q$105,6, FALSE))</f>
        <v/>
      </c>
      <c r="G34" s="161" t="str">
        <f t="shared" si="2"/>
        <v/>
      </c>
      <c r="H34" s="160" t="str">
        <f>IF(ISERROR(VLOOKUP(A34,Treatments!$A$6:$Q$105,14, FALSE)),"",VLOOKUP(A34,Treatments!$A$6:$Q$105,14, FALSE))</f>
        <v/>
      </c>
      <c r="I34" s="160" t="str">
        <f>IF(ISERROR(VLOOKUP(A34,Treatments!$A$6:$Q$105,15, FALSE)),"",VLOOKUP(A34,Treatments!$A$6:$Q$105,15, FALSE))</f>
        <v/>
      </c>
      <c r="J34" s="165" t="str">
        <f t="shared" si="3"/>
        <v/>
      </c>
    </row>
    <row r="35" spans="1:10">
      <c r="A35" s="164" t="str">
        <f>IF(ISBLANK(SortRisks!A632),"",SortRisks!A632)</f>
        <v/>
      </c>
      <c r="B35" s="159" t="str">
        <f>IF(ISERROR(VLOOKUP(A35,Treatments!$A$6:$Q$105,2, FALSE)),"",VLOOKUP(A35,Treatments!$A$6:$Q$105,2, FALSE))</f>
        <v/>
      </c>
      <c r="C35" s="159" t="str">
        <f>IF(ISERROR(VLOOKUP(A35,Treatments!$A$6:$Q$105,4, FALSE)),"",VLOOKUP(A35,Treatments!$A$6:$Q$105,4, FALSE))</f>
        <v/>
      </c>
      <c r="D35" s="159" t="str">
        <f>IF(ISERROR(VLOOKUP(A35,Treatments!$A$6:$Q$105,10, FALSE)),"",VLOOKUP(A35,Treatments!$A$6:$Q$105,10, FALSE))</f>
        <v/>
      </c>
      <c r="E35" s="160" t="str">
        <f>IF(ISERROR(VLOOKUP(A35,Treatments!$A$6:$Q$105,5, FALSE)),"",VLOOKUP(A35,Treatments!$A$6:$Q$105,5, FALSE))</f>
        <v/>
      </c>
      <c r="F35" s="160" t="str">
        <f>IF(ISERROR(VLOOKUP(A35,Treatments!$A$6:$Q$105,6, FALSE)),"",VLOOKUP(A35,Treatments!$A$6:$Q$105,6, FALSE))</f>
        <v/>
      </c>
      <c r="G35" s="161" t="str">
        <f t="shared" si="2"/>
        <v/>
      </c>
      <c r="H35" s="160" t="str">
        <f>IF(ISERROR(VLOOKUP(A35,Treatments!$A$6:$Q$105,14, FALSE)),"",VLOOKUP(A35,Treatments!$A$6:$Q$105,14, FALSE))</f>
        <v/>
      </c>
      <c r="I35" s="160" t="str">
        <f>IF(ISERROR(VLOOKUP(A35,Treatments!$A$6:$Q$105,15, FALSE)),"",VLOOKUP(A35,Treatments!$A$6:$Q$105,15, FALSE))</f>
        <v/>
      </c>
      <c r="J35" s="165" t="str">
        <f t="shared" si="3"/>
        <v/>
      </c>
    </row>
    <row r="36" spans="1:10">
      <c r="A36" s="164" t="str">
        <f>IF(ISBLANK(SortRisks!A633),"",SortRisks!A633)</f>
        <v/>
      </c>
      <c r="B36" s="159" t="str">
        <f>IF(ISERROR(VLOOKUP(A36,Treatments!$A$6:$Q$105,2, FALSE)),"",VLOOKUP(A36,Treatments!$A$6:$Q$105,2, FALSE))</f>
        <v/>
      </c>
      <c r="C36" s="159" t="str">
        <f>IF(ISERROR(VLOOKUP(A36,Treatments!$A$6:$Q$105,4, FALSE)),"",VLOOKUP(A36,Treatments!$A$6:$Q$105,4, FALSE))</f>
        <v/>
      </c>
      <c r="D36" s="159" t="str">
        <f>IF(ISERROR(VLOOKUP(A36,Treatments!$A$6:$Q$105,10, FALSE)),"",VLOOKUP(A36,Treatments!$A$6:$Q$105,10, FALSE))</f>
        <v/>
      </c>
      <c r="E36" s="160" t="str">
        <f>IF(ISERROR(VLOOKUP(A36,Treatments!$A$6:$Q$105,5, FALSE)),"",VLOOKUP(A36,Treatments!$A$6:$Q$105,5, FALSE))</f>
        <v/>
      </c>
      <c r="F36" s="160" t="str">
        <f>IF(ISERROR(VLOOKUP(A36,Treatments!$A$6:$Q$105,6, FALSE)),"",VLOOKUP(A36,Treatments!$A$6:$Q$105,6, FALSE))</f>
        <v/>
      </c>
      <c r="G36" s="161" t="str">
        <f t="shared" si="2"/>
        <v/>
      </c>
      <c r="H36" s="160" t="str">
        <f>IF(ISERROR(VLOOKUP(A36,Treatments!$A$6:$Q$105,14, FALSE)),"",VLOOKUP(A36,Treatments!$A$6:$Q$105,14, FALSE))</f>
        <v/>
      </c>
      <c r="I36" s="160" t="str">
        <f>IF(ISERROR(VLOOKUP(A36,Treatments!$A$6:$Q$105,15, FALSE)),"",VLOOKUP(A36,Treatments!$A$6:$Q$105,15, FALSE))</f>
        <v/>
      </c>
      <c r="J36" s="165" t="str">
        <f t="shared" si="3"/>
        <v/>
      </c>
    </row>
    <row r="37" spans="1:10">
      <c r="A37" s="164" t="str">
        <f>IF(ISBLANK(SortRisks!A634),"",SortRisks!A634)</f>
        <v/>
      </c>
      <c r="B37" s="159" t="str">
        <f>IF(ISERROR(VLOOKUP(A37,Treatments!$A$6:$Q$105,2, FALSE)),"",VLOOKUP(A37,Treatments!$A$6:$Q$105,2, FALSE))</f>
        <v/>
      </c>
      <c r="C37" s="159" t="str">
        <f>IF(ISERROR(VLOOKUP(A37,Treatments!$A$6:$Q$105,4, FALSE)),"",VLOOKUP(A37,Treatments!$A$6:$Q$105,4, FALSE))</f>
        <v/>
      </c>
      <c r="D37" s="159" t="str">
        <f>IF(ISERROR(VLOOKUP(A37,Treatments!$A$6:$Q$105,10, FALSE)),"",VLOOKUP(A37,Treatments!$A$6:$Q$105,10, FALSE))</f>
        <v/>
      </c>
      <c r="E37" s="160" t="str">
        <f>IF(ISERROR(VLOOKUP(A37,Treatments!$A$6:$Q$105,5, FALSE)),"",VLOOKUP(A37,Treatments!$A$6:$Q$105,5, FALSE))</f>
        <v/>
      </c>
      <c r="F37" s="160" t="str">
        <f>IF(ISERROR(VLOOKUP(A37,Treatments!$A$6:$Q$105,6, FALSE)),"",VLOOKUP(A37,Treatments!$A$6:$Q$105,6, FALSE))</f>
        <v/>
      </c>
      <c r="G37" s="161" t="str">
        <f t="shared" si="2"/>
        <v/>
      </c>
      <c r="H37" s="160" t="str">
        <f>IF(ISERROR(VLOOKUP(A37,Treatments!$A$6:$Q$105,14, FALSE)),"",VLOOKUP(A37,Treatments!$A$6:$Q$105,14, FALSE))</f>
        <v/>
      </c>
      <c r="I37" s="160" t="str">
        <f>IF(ISERROR(VLOOKUP(A37,Treatments!$A$6:$Q$105,15, FALSE)),"",VLOOKUP(A37,Treatments!$A$6:$Q$105,15, FALSE))</f>
        <v/>
      </c>
      <c r="J37" s="165" t="str">
        <f t="shared" si="3"/>
        <v/>
      </c>
    </row>
    <row r="38" spans="1:10">
      <c r="A38" s="164" t="str">
        <f>IF(ISBLANK(SortRisks!A635),"",SortRisks!A635)</f>
        <v/>
      </c>
      <c r="B38" s="159" t="str">
        <f>IF(ISERROR(VLOOKUP(A38,Treatments!$A$6:$Q$105,2, FALSE)),"",VLOOKUP(A38,Treatments!$A$6:$Q$105,2, FALSE))</f>
        <v/>
      </c>
      <c r="C38" s="159" t="str">
        <f>IF(ISERROR(VLOOKUP(A38,Treatments!$A$6:$Q$105,4, FALSE)),"",VLOOKUP(A38,Treatments!$A$6:$Q$105,4, FALSE))</f>
        <v/>
      </c>
      <c r="D38" s="159" t="str">
        <f>IF(ISERROR(VLOOKUP(A38,Treatments!$A$6:$Q$105,10, FALSE)),"",VLOOKUP(A38,Treatments!$A$6:$Q$105,10, FALSE))</f>
        <v/>
      </c>
      <c r="E38" s="160" t="str">
        <f>IF(ISERROR(VLOOKUP(A38,Treatments!$A$6:$Q$105,5, FALSE)),"",VLOOKUP(A38,Treatments!$A$6:$Q$105,5, FALSE))</f>
        <v/>
      </c>
      <c r="F38" s="160" t="str">
        <f>IF(ISERROR(VLOOKUP(A38,Treatments!$A$6:$Q$105,6, FALSE)),"",VLOOKUP(A38,Treatments!$A$6:$Q$105,6, FALSE))</f>
        <v/>
      </c>
      <c r="G38" s="161" t="str">
        <f t="shared" si="2"/>
        <v/>
      </c>
      <c r="H38" s="160" t="str">
        <f>IF(ISERROR(VLOOKUP(A38,Treatments!$A$6:$Q$105,14, FALSE)),"",VLOOKUP(A38,Treatments!$A$6:$Q$105,14, FALSE))</f>
        <v/>
      </c>
      <c r="I38" s="160" t="str">
        <f>IF(ISERROR(VLOOKUP(A38,Treatments!$A$6:$Q$105,15, FALSE)),"",VLOOKUP(A38,Treatments!$A$6:$Q$105,15, FALSE))</f>
        <v/>
      </c>
      <c r="J38" s="165" t="str">
        <f t="shared" si="3"/>
        <v/>
      </c>
    </row>
    <row r="39" spans="1:10">
      <c r="A39" s="164" t="str">
        <f>IF(ISBLANK(SortRisks!A636),"",SortRisks!A636)</f>
        <v/>
      </c>
      <c r="B39" s="159" t="str">
        <f>IF(ISERROR(VLOOKUP(A39,Treatments!$A$6:$Q$105,2, FALSE)),"",VLOOKUP(A39,Treatments!$A$6:$Q$105,2, FALSE))</f>
        <v/>
      </c>
      <c r="C39" s="159" t="str">
        <f>IF(ISERROR(VLOOKUP(A39,Treatments!$A$6:$Q$105,4, FALSE)),"",VLOOKUP(A39,Treatments!$A$6:$Q$105,4, FALSE))</f>
        <v/>
      </c>
      <c r="D39" s="159" t="str">
        <f>IF(ISERROR(VLOOKUP(A39,Treatments!$A$6:$Q$105,10, FALSE)),"",VLOOKUP(A39,Treatments!$A$6:$Q$105,10, FALSE))</f>
        <v/>
      </c>
      <c r="E39" s="160" t="str">
        <f>IF(ISERROR(VLOOKUP(A39,Treatments!$A$6:$Q$105,5, FALSE)),"",VLOOKUP(A39,Treatments!$A$6:$Q$105,5, FALSE))</f>
        <v/>
      </c>
      <c r="F39" s="160" t="str">
        <f>IF(ISERROR(VLOOKUP(A39,Treatments!$A$6:$Q$105,6, FALSE)),"",VLOOKUP(A39,Treatments!$A$6:$Q$105,6, FALSE))</f>
        <v/>
      </c>
      <c r="G39" s="161" t="str">
        <f t="shared" si="2"/>
        <v/>
      </c>
      <c r="H39" s="160" t="str">
        <f>IF(ISERROR(VLOOKUP(A39,Treatments!$A$6:$Q$105,14, FALSE)),"",VLOOKUP(A39,Treatments!$A$6:$Q$105,14, FALSE))</f>
        <v/>
      </c>
      <c r="I39" s="160" t="str">
        <f>IF(ISERROR(VLOOKUP(A39,Treatments!$A$6:$Q$105,15, FALSE)),"",VLOOKUP(A39,Treatments!$A$6:$Q$105,15, FALSE))</f>
        <v/>
      </c>
      <c r="J39" s="165" t="str">
        <f t="shared" si="3"/>
        <v/>
      </c>
    </row>
    <row r="40" spans="1:10">
      <c r="A40" s="164" t="str">
        <f>IF(ISBLANK(SortRisks!A637),"",SortRisks!A637)</f>
        <v/>
      </c>
      <c r="B40" s="159" t="str">
        <f>IF(ISERROR(VLOOKUP(A40,Treatments!$A$6:$Q$105,2, FALSE)),"",VLOOKUP(A40,Treatments!$A$6:$Q$105,2, FALSE))</f>
        <v/>
      </c>
      <c r="C40" s="159" t="str">
        <f>IF(ISERROR(VLOOKUP(A40,Treatments!$A$6:$Q$105,4, FALSE)),"",VLOOKUP(A40,Treatments!$A$6:$Q$105,4, FALSE))</f>
        <v/>
      </c>
      <c r="D40" s="159" t="str">
        <f>IF(ISERROR(VLOOKUP(A40,Treatments!$A$6:$Q$105,10, FALSE)),"",VLOOKUP(A40,Treatments!$A$6:$Q$105,10, FALSE))</f>
        <v/>
      </c>
      <c r="E40" s="160" t="str">
        <f>IF(ISERROR(VLOOKUP(A40,Treatments!$A$6:$Q$105,5, FALSE)),"",VLOOKUP(A40,Treatments!$A$6:$Q$105,5, FALSE))</f>
        <v/>
      </c>
      <c r="F40" s="160" t="str">
        <f>IF(ISERROR(VLOOKUP(A40,Treatments!$A$6:$Q$105,6, FALSE)),"",VLOOKUP(A40,Treatments!$A$6:$Q$105,6, FALSE))</f>
        <v/>
      </c>
      <c r="G40" s="161" t="str">
        <f t="shared" si="2"/>
        <v/>
      </c>
      <c r="H40" s="160" t="str">
        <f>IF(ISERROR(VLOOKUP(A40,Treatments!$A$6:$Q$105,14, FALSE)),"",VLOOKUP(A40,Treatments!$A$6:$Q$105,14, FALSE))</f>
        <v/>
      </c>
      <c r="I40" s="160" t="str">
        <f>IF(ISERROR(VLOOKUP(A40,Treatments!$A$6:$Q$105,15, FALSE)),"",VLOOKUP(A40,Treatments!$A$6:$Q$105,15, FALSE))</f>
        <v/>
      </c>
      <c r="J40" s="165" t="str">
        <f t="shared" si="3"/>
        <v/>
      </c>
    </row>
    <row r="41" spans="1:10">
      <c r="A41" s="164" t="str">
        <f>IF(ISBLANK(SortRisks!A638),"",SortRisks!A638)</f>
        <v/>
      </c>
      <c r="B41" s="159" t="str">
        <f>IF(ISERROR(VLOOKUP(A41,Treatments!$A$6:$Q$105,2, FALSE)),"",VLOOKUP(A41,Treatments!$A$6:$Q$105,2, FALSE))</f>
        <v/>
      </c>
      <c r="C41" s="159" t="str">
        <f>IF(ISERROR(VLOOKUP(A41,Treatments!$A$6:$Q$105,4, FALSE)),"",VLOOKUP(A41,Treatments!$A$6:$Q$105,4, FALSE))</f>
        <v/>
      </c>
      <c r="D41" s="159" t="str">
        <f>IF(ISERROR(VLOOKUP(A41,Treatments!$A$6:$Q$105,10, FALSE)),"",VLOOKUP(A41,Treatments!$A$6:$Q$105,10, FALSE))</f>
        <v/>
      </c>
      <c r="E41" s="160" t="str">
        <f>IF(ISERROR(VLOOKUP(A41,Treatments!$A$6:$Q$105,5, FALSE)),"",VLOOKUP(A41,Treatments!$A$6:$Q$105,5, FALSE))</f>
        <v/>
      </c>
      <c r="F41" s="160" t="str">
        <f>IF(ISERROR(VLOOKUP(A41,Treatments!$A$6:$Q$105,6, FALSE)),"",VLOOKUP(A41,Treatments!$A$6:$Q$105,6, FALSE))</f>
        <v/>
      </c>
      <c r="G41" s="161" t="str">
        <f t="shared" si="2"/>
        <v/>
      </c>
      <c r="H41" s="160" t="str">
        <f>IF(ISERROR(VLOOKUP(A41,Treatments!$A$6:$Q$105,14, FALSE)),"",VLOOKUP(A41,Treatments!$A$6:$Q$105,14, FALSE))</f>
        <v/>
      </c>
      <c r="I41" s="160" t="str">
        <f>IF(ISERROR(VLOOKUP(A41,Treatments!$A$6:$Q$105,15, FALSE)),"",VLOOKUP(A41,Treatments!$A$6:$Q$105,15, FALSE))</f>
        <v/>
      </c>
      <c r="J41" s="165" t="str">
        <f t="shared" si="3"/>
        <v/>
      </c>
    </row>
    <row r="42" spans="1:10">
      <c r="A42" s="164" t="str">
        <f>IF(ISBLANK(SortRisks!A639),"",SortRisks!A639)</f>
        <v/>
      </c>
      <c r="B42" s="159" t="str">
        <f>IF(ISERROR(VLOOKUP(A42,Treatments!$A$6:$Q$105,2, FALSE)),"",VLOOKUP(A42,Treatments!$A$6:$Q$105,2, FALSE))</f>
        <v/>
      </c>
      <c r="C42" s="159" t="str">
        <f>IF(ISERROR(VLOOKUP(A42,Treatments!$A$6:$Q$105,4, FALSE)),"",VLOOKUP(A42,Treatments!$A$6:$Q$105,4, FALSE))</f>
        <v/>
      </c>
      <c r="D42" s="159" t="str">
        <f>IF(ISERROR(VLOOKUP(A42,Treatments!$A$6:$Q$105,10, FALSE)),"",VLOOKUP(A42,Treatments!$A$6:$Q$105,10, FALSE))</f>
        <v/>
      </c>
      <c r="E42" s="160" t="str">
        <f>IF(ISERROR(VLOOKUP(A42,Treatments!$A$6:$Q$105,5, FALSE)),"",VLOOKUP(A42,Treatments!$A$6:$Q$105,5, FALSE))</f>
        <v/>
      </c>
      <c r="F42" s="160" t="str">
        <f>IF(ISERROR(VLOOKUP(A42,Treatments!$A$6:$Q$105,6, FALSE)),"",VLOOKUP(A42,Treatments!$A$6:$Q$105,6, FALSE))</f>
        <v/>
      </c>
      <c r="G42" s="161" t="str">
        <f t="shared" si="2"/>
        <v/>
      </c>
      <c r="H42" s="160" t="str">
        <f>IF(ISERROR(VLOOKUP(A42,Treatments!$A$6:$Q$105,14, FALSE)),"",VLOOKUP(A42,Treatments!$A$6:$Q$105,14, FALSE))</f>
        <v/>
      </c>
      <c r="I42" s="160" t="str">
        <f>IF(ISERROR(VLOOKUP(A42,Treatments!$A$6:$Q$105,15, FALSE)),"",VLOOKUP(A42,Treatments!$A$6:$Q$105,15, FALSE))</f>
        <v/>
      </c>
      <c r="J42" s="165" t="str">
        <f t="shared" si="3"/>
        <v/>
      </c>
    </row>
    <row r="43" spans="1:10">
      <c r="A43" s="164" t="str">
        <f>IF(ISBLANK(SortRisks!A640),"",SortRisks!A640)</f>
        <v/>
      </c>
      <c r="B43" s="159" t="str">
        <f>IF(ISERROR(VLOOKUP(A43,Treatments!$A$6:$Q$105,2, FALSE)),"",VLOOKUP(A43,Treatments!$A$6:$Q$105,2, FALSE))</f>
        <v/>
      </c>
      <c r="C43" s="159" t="str">
        <f>IF(ISERROR(VLOOKUP(A43,Treatments!$A$6:$Q$105,4, FALSE)),"",VLOOKUP(A43,Treatments!$A$6:$Q$105,4, FALSE))</f>
        <v/>
      </c>
      <c r="D43" s="159" t="str">
        <f>IF(ISERROR(VLOOKUP(A43,Treatments!$A$6:$Q$105,10, FALSE)),"",VLOOKUP(A43,Treatments!$A$6:$Q$105,10, FALSE))</f>
        <v/>
      </c>
      <c r="E43" s="160" t="str">
        <f>IF(ISERROR(VLOOKUP(A43,Treatments!$A$6:$Q$105,5, FALSE)),"",VLOOKUP(A43,Treatments!$A$6:$Q$105,5, FALSE))</f>
        <v/>
      </c>
      <c r="F43" s="160" t="str">
        <f>IF(ISERROR(VLOOKUP(A43,Treatments!$A$6:$Q$105,6, FALSE)),"",VLOOKUP(A43,Treatments!$A$6:$Q$105,6, FALSE))</f>
        <v/>
      </c>
      <c r="G43" s="161" t="str">
        <f t="shared" si="2"/>
        <v/>
      </c>
      <c r="H43" s="160" t="str">
        <f>IF(ISERROR(VLOOKUP(A43,Treatments!$A$6:$Q$105,14, FALSE)),"",VLOOKUP(A43,Treatments!$A$6:$Q$105,14, FALSE))</f>
        <v/>
      </c>
      <c r="I43" s="160" t="str">
        <f>IF(ISERROR(VLOOKUP(A43,Treatments!$A$6:$Q$105,15, FALSE)),"",VLOOKUP(A43,Treatments!$A$6:$Q$105,15, FALSE))</f>
        <v/>
      </c>
      <c r="J43" s="165" t="str">
        <f t="shared" si="3"/>
        <v/>
      </c>
    </row>
    <row r="44" spans="1:10">
      <c r="A44" s="164" t="str">
        <f>IF(ISBLANK(SortRisks!A641),"",SortRisks!A641)</f>
        <v/>
      </c>
      <c r="B44" s="159" t="str">
        <f>IF(ISERROR(VLOOKUP(A44,Treatments!$A$6:$Q$105,2, FALSE)),"",VLOOKUP(A44,Treatments!$A$6:$Q$105,2, FALSE))</f>
        <v/>
      </c>
      <c r="C44" s="159" t="str">
        <f>IF(ISERROR(VLOOKUP(A44,Treatments!$A$6:$Q$105,4, FALSE)),"",VLOOKUP(A44,Treatments!$A$6:$Q$105,4, FALSE))</f>
        <v/>
      </c>
      <c r="D44" s="159" t="str">
        <f>IF(ISERROR(VLOOKUP(A44,Treatments!$A$6:$Q$105,10, FALSE)),"",VLOOKUP(A44,Treatments!$A$6:$Q$105,10, FALSE))</f>
        <v/>
      </c>
      <c r="E44" s="160" t="str">
        <f>IF(ISERROR(VLOOKUP(A44,Treatments!$A$6:$Q$105,5, FALSE)),"",VLOOKUP(A44,Treatments!$A$6:$Q$105,5, FALSE))</f>
        <v/>
      </c>
      <c r="F44" s="160" t="str">
        <f>IF(ISERROR(VLOOKUP(A44,Treatments!$A$6:$Q$105,6, FALSE)),"",VLOOKUP(A44,Treatments!$A$6:$Q$105,6, FALSE))</f>
        <v/>
      </c>
      <c r="G44" s="161" t="str">
        <f t="shared" si="2"/>
        <v/>
      </c>
      <c r="H44" s="160" t="str">
        <f>IF(ISERROR(VLOOKUP(A44,Treatments!$A$6:$Q$105,14, FALSE)),"",VLOOKUP(A44,Treatments!$A$6:$Q$105,14, FALSE))</f>
        <v/>
      </c>
      <c r="I44" s="160" t="str">
        <f>IF(ISERROR(VLOOKUP(A44,Treatments!$A$6:$Q$105,15, FALSE)),"",VLOOKUP(A44,Treatments!$A$6:$Q$105,15, FALSE))</f>
        <v/>
      </c>
      <c r="J44" s="165" t="str">
        <f t="shared" si="3"/>
        <v/>
      </c>
    </row>
    <row r="45" spans="1:10">
      <c r="A45" s="164" t="str">
        <f>IF(ISBLANK(SortRisks!A642),"",SortRisks!A642)</f>
        <v/>
      </c>
      <c r="B45" s="159" t="str">
        <f>IF(ISERROR(VLOOKUP(A45,Treatments!$A$6:$Q$105,2, FALSE)),"",VLOOKUP(A45,Treatments!$A$6:$Q$105,2, FALSE))</f>
        <v/>
      </c>
      <c r="C45" s="159" t="str">
        <f>IF(ISERROR(VLOOKUP(A45,Treatments!$A$6:$Q$105,4, FALSE)),"",VLOOKUP(A45,Treatments!$A$6:$Q$105,4, FALSE))</f>
        <v/>
      </c>
      <c r="D45" s="159" t="str">
        <f>IF(ISERROR(VLOOKUP(A45,Treatments!$A$6:$Q$105,10, FALSE)),"",VLOOKUP(A45,Treatments!$A$6:$Q$105,10, FALSE))</f>
        <v/>
      </c>
      <c r="E45" s="160" t="str">
        <f>IF(ISERROR(VLOOKUP(A45,Treatments!$A$6:$Q$105,5, FALSE)),"",VLOOKUP(A45,Treatments!$A$6:$Q$105,5, FALSE))</f>
        <v/>
      </c>
      <c r="F45" s="160" t="str">
        <f>IF(ISERROR(VLOOKUP(A45,Treatments!$A$6:$Q$105,6, FALSE)),"",VLOOKUP(A45,Treatments!$A$6:$Q$105,6, FALSE))</f>
        <v/>
      </c>
      <c r="G45" s="161" t="str">
        <f t="shared" si="2"/>
        <v/>
      </c>
      <c r="H45" s="160" t="str">
        <f>IF(ISERROR(VLOOKUP(A45,Treatments!$A$6:$Q$105,14, FALSE)),"",VLOOKUP(A45,Treatments!$A$6:$Q$105,14, FALSE))</f>
        <v/>
      </c>
      <c r="I45" s="160" t="str">
        <f>IF(ISERROR(VLOOKUP(A45,Treatments!$A$6:$Q$105,15, FALSE)),"",VLOOKUP(A45,Treatments!$A$6:$Q$105,15, FALSE))</f>
        <v/>
      </c>
      <c r="J45" s="165" t="str">
        <f t="shared" si="3"/>
        <v/>
      </c>
    </row>
    <row r="46" spans="1:10">
      <c r="A46" s="164" t="str">
        <f>IF(ISBLANK(SortRisks!A643),"",SortRisks!A643)</f>
        <v/>
      </c>
      <c r="B46" s="159" t="str">
        <f>IF(ISERROR(VLOOKUP(A46,Treatments!$A$6:$Q$105,2, FALSE)),"",VLOOKUP(A46,Treatments!$A$6:$Q$105,2, FALSE))</f>
        <v/>
      </c>
      <c r="C46" s="159" t="str">
        <f>IF(ISERROR(VLOOKUP(A46,Treatments!$A$6:$Q$105,4, FALSE)),"",VLOOKUP(A46,Treatments!$A$6:$Q$105,4, FALSE))</f>
        <v/>
      </c>
      <c r="D46" s="159" t="str">
        <f>IF(ISERROR(VLOOKUP(A46,Treatments!$A$6:$Q$105,10, FALSE)),"",VLOOKUP(A46,Treatments!$A$6:$Q$105,10, FALSE))</f>
        <v/>
      </c>
      <c r="E46" s="160" t="str">
        <f>IF(ISERROR(VLOOKUP(A46,Treatments!$A$6:$Q$105,5, FALSE)),"",VLOOKUP(A46,Treatments!$A$6:$Q$105,5, FALSE))</f>
        <v/>
      </c>
      <c r="F46" s="160" t="str">
        <f>IF(ISERROR(VLOOKUP(A46,Treatments!$A$6:$Q$105,6, FALSE)),"",VLOOKUP(A46,Treatments!$A$6:$Q$105,6, FALSE))</f>
        <v/>
      </c>
      <c r="G46" s="161" t="str">
        <f t="shared" si="2"/>
        <v/>
      </c>
      <c r="H46" s="160" t="str">
        <f>IF(ISERROR(VLOOKUP(A46,Treatments!$A$6:$Q$105,14, FALSE)),"",VLOOKUP(A46,Treatments!$A$6:$Q$105,14, FALSE))</f>
        <v/>
      </c>
      <c r="I46" s="160" t="str">
        <f>IF(ISERROR(VLOOKUP(A46,Treatments!$A$6:$Q$105,15, FALSE)),"",VLOOKUP(A46,Treatments!$A$6:$Q$105,15, FALSE))</f>
        <v/>
      </c>
      <c r="J46" s="165" t="str">
        <f t="shared" si="3"/>
        <v/>
      </c>
    </row>
    <row r="47" spans="1:10">
      <c r="A47" s="164" t="str">
        <f>IF(ISBLANK(SortRisks!A644),"",SortRisks!A644)</f>
        <v/>
      </c>
      <c r="B47" s="159" t="str">
        <f>IF(ISERROR(VLOOKUP(A47,Treatments!$A$6:$Q$105,2, FALSE)),"",VLOOKUP(A47,Treatments!$A$6:$Q$105,2, FALSE))</f>
        <v/>
      </c>
      <c r="C47" s="159" t="str">
        <f>IF(ISERROR(VLOOKUP(A47,Treatments!$A$6:$Q$105,4, FALSE)),"",VLOOKUP(A47,Treatments!$A$6:$Q$105,4, FALSE))</f>
        <v/>
      </c>
      <c r="D47" s="159" t="str">
        <f>IF(ISERROR(VLOOKUP(A47,Treatments!$A$6:$Q$105,10, FALSE)),"",VLOOKUP(A47,Treatments!$A$6:$Q$105,10, FALSE))</f>
        <v/>
      </c>
      <c r="E47" s="160" t="str">
        <f>IF(ISERROR(VLOOKUP(A47,Treatments!$A$6:$Q$105,5, FALSE)),"",VLOOKUP(A47,Treatments!$A$6:$Q$105,5, FALSE))</f>
        <v/>
      </c>
      <c r="F47" s="160" t="str">
        <f>IF(ISERROR(VLOOKUP(A47,Treatments!$A$6:$Q$105,6, FALSE)),"",VLOOKUP(A47,Treatments!$A$6:$Q$105,6, FALSE))</f>
        <v/>
      </c>
      <c r="G47" s="161" t="str">
        <f t="shared" si="2"/>
        <v/>
      </c>
      <c r="H47" s="160" t="str">
        <f>IF(ISERROR(VLOOKUP(A47,Treatments!$A$6:$Q$105,14, FALSE)),"",VLOOKUP(A47,Treatments!$A$6:$Q$105,14, FALSE))</f>
        <v/>
      </c>
      <c r="I47" s="160" t="str">
        <f>IF(ISERROR(VLOOKUP(A47,Treatments!$A$6:$Q$105,15, FALSE)),"",VLOOKUP(A47,Treatments!$A$6:$Q$105,15, FALSE))</f>
        <v/>
      </c>
      <c r="J47" s="165" t="str">
        <f t="shared" si="3"/>
        <v/>
      </c>
    </row>
    <row r="48" spans="1:10">
      <c r="A48" s="164" t="str">
        <f>IF(ISBLANK(SortRisks!A645),"",SortRisks!A645)</f>
        <v/>
      </c>
      <c r="B48" s="159" t="str">
        <f>IF(ISERROR(VLOOKUP(A48,Treatments!$A$6:$Q$105,2, FALSE)),"",VLOOKUP(A48,Treatments!$A$6:$Q$105,2, FALSE))</f>
        <v/>
      </c>
      <c r="C48" s="159" t="str">
        <f>IF(ISERROR(VLOOKUP(A48,Treatments!$A$6:$Q$105,4, FALSE)),"",VLOOKUP(A48,Treatments!$A$6:$Q$105,4, FALSE))</f>
        <v/>
      </c>
      <c r="D48" s="159" t="str">
        <f>IF(ISERROR(VLOOKUP(A48,Treatments!$A$6:$Q$105,10, FALSE)),"",VLOOKUP(A48,Treatments!$A$6:$Q$105,10, FALSE))</f>
        <v/>
      </c>
      <c r="E48" s="160" t="str">
        <f>IF(ISERROR(VLOOKUP(A48,Treatments!$A$6:$Q$105,5, FALSE)),"",VLOOKUP(A48,Treatments!$A$6:$Q$105,5, FALSE))</f>
        <v/>
      </c>
      <c r="F48" s="160" t="str">
        <f>IF(ISERROR(VLOOKUP(A48,Treatments!$A$6:$Q$105,6, FALSE)),"",VLOOKUP(A48,Treatments!$A$6:$Q$105,6, FALSE))</f>
        <v/>
      </c>
      <c r="G48" s="161" t="str">
        <f t="shared" si="2"/>
        <v/>
      </c>
      <c r="H48" s="160" t="str">
        <f>IF(ISERROR(VLOOKUP(A48,Treatments!$A$6:$Q$105,14, FALSE)),"",VLOOKUP(A48,Treatments!$A$6:$Q$105,14, FALSE))</f>
        <v/>
      </c>
      <c r="I48" s="160" t="str">
        <f>IF(ISERROR(VLOOKUP(A48,Treatments!$A$6:$Q$105,15, FALSE)),"",VLOOKUP(A48,Treatments!$A$6:$Q$105,15, FALSE))</f>
        <v/>
      </c>
      <c r="J48" s="165" t="str">
        <f t="shared" si="3"/>
        <v/>
      </c>
    </row>
    <row r="49" spans="1:10">
      <c r="A49" s="164" t="str">
        <f>IF(ISBLANK(SortRisks!A646),"",SortRisks!A646)</f>
        <v/>
      </c>
      <c r="B49" s="159" t="str">
        <f>IF(ISERROR(VLOOKUP(A49,Treatments!$A$6:$Q$105,2, FALSE)),"",VLOOKUP(A49,Treatments!$A$6:$Q$105,2, FALSE))</f>
        <v/>
      </c>
      <c r="C49" s="159" t="str">
        <f>IF(ISERROR(VLOOKUP(A49,Treatments!$A$6:$Q$105,4, FALSE)),"",VLOOKUP(A49,Treatments!$A$6:$Q$105,4, FALSE))</f>
        <v/>
      </c>
      <c r="D49" s="159" t="str">
        <f>IF(ISERROR(VLOOKUP(A49,Treatments!$A$6:$Q$105,10, FALSE)),"",VLOOKUP(A49,Treatments!$A$6:$Q$105,10, FALSE))</f>
        <v/>
      </c>
      <c r="E49" s="160" t="str">
        <f>IF(ISERROR(VLOOKUP(A49,Treatments!$A$6:$Q$105,5, FALSE)),"",VLOOKUP(A49,Treatments!$A$6:$Q$105,5, FALSE))</f>
        <v/>
      </c>
      <c r="F49" s="160" t="str">
        <f>IF(ISERROR(VLOOKUP(A49,Treatments!$A$6:$Q$105,6, FALSE)),"",VLOOKUP(A49,Treatments!$A$6:$Q$105,6, FALSE))</f>
        <v/>
      </c>
      <c r="G49" s="161" t="str">
        <f t="shared" si="2"/>
        <v/>
      </c>
      <c r="H49" s="160" t="str">
        <f>IF(ISERROR(VLOOKUP(A49,Treatments!$A$6:$Q$105,14, FALSE)),"",VLOOKUP(A49,Treatments!$A$6:$Q$105,14, FALSE))</f>
        <v/>
      </c>
      <c r="I49" s="160" t="str">
        <f>IF(ISERROR(VLOOKUP(A49,Treatments!$A$6:$Q$105,15, FALSE)),"",VLOOKUP(A49,Treatments!$A$6:$Q$105,15, FALSE))</f>
        <v/>
      </c>
      <c r="J49" s="165" t="str">
        <f t="shared" si="3"/>
        <v/>
      </c>
    </row>
    <row r="50" spans="1:10">
      <c r="A50" s="164" t="str">
        <f>IF(ISBLANK(SortRisks!A647),"",SortRisks!A647)</f>
        <v/>
      </c>
      <c r="B50" s="159" t="str">
        <f>IF(ISERROR(VLOOKUP(A50,Treatments!$A$6:$Q$105,2, FALSE)),"",VLOOKUP(A50,Treatments!$A$6:$Q$105,2, FALSE))</f>
        <v/>
      </c>
      <c r="C50" s="159" t="str">
        <f>IF(ISERROR(VLOOKUP(A50,Treatments!$A$6:$Q$105,4, FALSE)),"",VLOOKUP(A50,Treatments!$A$6:$Q$105,4, FALSE))</f>
        <v/>
      </c>
      <c r="D50" s="159" t="str">
        <f>IF(ISERROR(VLOOKUP(A50,Treatments!$A$6:$Q$105,10, FALSE)),"",VLOOKUP(A50,Treatments!$A$6:$Q$105,10, FALSE))</f>
        <v/>
      </c>
      <c r="E50" s="160" t="str">
        <f>IF(ISERROR(VLOOKUP(A50,Treatments!$A$6:$Q$105,5, FALSE)),"",VLOOKUP(A50,Treatments!$A$6:$Q$105,5, FALSE))</f>
        <v/>
      </c>
      <c r="F50" s="160" t="str">
        <f>IF(ISERROR(VLOOKUP(A50,Treatments!$A$6:$Q$105,6, FALSE)),"",VLOOKUP(A50,Treatments!$A$6:$Q$105,6, FALSE))</f>
        <v/>
      </c>
      <c r="G50" s="161" t="str">
        <f t="shared" si="2"/>
        <v/>
      </c>
      <c r="H50" s="160" t="str">
        <f>IF(ISERROR(VLOOKUP(A50,Treatments!$A$6:$Q$105,14, FALSE)),"",VLOOKUP(A50,Treatments!$A$6:$Q$105,14, FALSE))</f>
        <v/>
      </c>
      <c r="I50" s="160" t="str">
        <f>IF(ISERROR(VLOOKUP(A50,Treatments!$A$6:$Q$105,15, FALSE)),"",VLOOKUP(A50,Treatments!$A$6:$Q$105,15, FALSE))</f>
        <v/>
      </c>
      <c r="J50" s="165" t="str">
        <f t="shared" si="3"/>
        <v/>
      </c>
    </row>
    <row r="51" spans="1:10">
      <c r="A51" s="164" t="str">
        <f>IF(ISBLANK(SortRisks!A648),"",SortRisks!A648)</f>
        <v/>
      </c>
      <c r="B51" s="159" t="str">
        <f>IF(ISERROR(VLOOKUP(A51,Treatments!$A$6:$Q$105,2, FALSE)),"",VLOOKUP(A51,Treatments!$A$6:$Q$105,2, FALSE))</f>
        <v/>
      </c>
      <c r="C51" s="159" t="str">
        <f>IF(ISERROR(VLOOKUP(A51,Treatments!$A$6:$Q$105,4, FALSE)),"",VLOOKUP(A51,Treatments!$A$6:$Q$105,4, FALSE))</f>
        <v/>
      </c>
      <c r="D51" s="159" t="str">
        <f>IF(ISERROR(VLOOKUP(A51,Treatments!$A$6:$Q$105,10, FALSE)),"",VLOOKUP(A51,Treatments!$A$6:$Q$105,10, FALSE))</f>
        <v/>
      </c>
      <c r="E51" s="160" t="str">
        <f>IF(ISERROR(VLOOKUP(A51,Treatments!$A$6:$Q$105,5, FALSE)),"",VLOOKUP(A51,Treatments!$A$6:$Q$105,5, FALSE))</f>
        <v/>
      </c>
      <c r="F51" s="160" t="str">
        <f>IF(ISERROR(VLOOKUP(A51,Treatments!$A$6:$Q$105,6, FALSE)),"",VLOOKUP(A51,Treatments!$A$6:$Q$105,6, FALSE))</f>
        <v/>
      </c>
      <c r="G51" s="161" t="str">
        <f t="shared" si="2"/>
        <v/>
      </c>
      <c r="H51" s="160" t="str">
        <f>IF(ISERROR(VLOOKUP(A51,Treatments!$A$6:$Q$105,14, FALSE)),"",VLOOKUP(A51,Treatments!$A$6:$Q$105,14, FALSE))</f>
        <v/>
      </c>
      <c r="I51" s="160" t="str">
        <f>IF(ISERROR(VLOOKUP(A51,Treatments!$A$6:$Q$105,15, FALSE)),"",VLOOKUP(A51,Treatments!$A$6:$Q$105,15, FALSE))</f>
        <v/>
      </c>
      <c r="J51" s="165" t="str">
        <f t="shared" si="3"/>
        <v/>
      </c>
    </row>
    <row r="52" spans="1:10">
      <c r="A52" s="164" t="str">
        <f>IF(ISBLANK(SortRisks!A649),"",SortRisks!A649)</f>
        <v/>
      </c>
      <c r="B52" s="159" t="str">
        <f>IF(ISERROR(VLOOKUP(A52,Treatments!$A$6:$Q$105,2, FALSE)),"",VLOOKUP(A52,Treatments!$A$6:$Q$105,2, FALSE))</f>
        <v/>
      </c>
      <c r="C52" s="159" t="str">
        <f>IF(ISERROR(VLOOKUP(A52,Treatments!$A$6:$Q$105,4, FALSE)),"",VLOOKUP(A52,Treatments!$A$6:$Q$105,4, FALSE))</f>
        <v/>
      </c>
      <c r="D52" s="159" t="str">
        <f>IF(ISERROR(VLOOKUP(A52,Treatments!$A$6:$Q$105,10, FALSE)),"",VLOOKUP(A52,Treatments!$A$6:$Q$105,10, FALSE))</f>
        <v/>
      </c>
      <c r="E52" s="160" t="str">
        <f>IF(ISERROR(VLOOKUP(A52,Treatments!$A$6:$Q$105,5, FALSE)),"",VLOOKUP(A52,Treatments!$A$6:$Q$105,5, FALSE))</f>
        <v/>
      </c>
      <c r="F52" s="160" t="str">
        <f>IF(ISERROR(VLOOKUP(A52,Treatments!$A$6:$Q$105,6, FALSE)),"",VLOOKUP(A52,Treatments!$A$6:$Q$105,6, FALSE))</f>
        <v/>
      </c>
      <c r="G52" s="161" t="str">
        <f t="shared" si="2"/>
        <v/>
      </c>
      <c r="H52" s="160" t="str">
        <f>IF(ISERROR(VLOOKUP(A52,Treatments!$A$6:$Q$105,14, FALSE)),"",VLOOKUP(A52,Treatments!$A$6:$Q$105,14, FALSE))</f>
        <v/>
      </c>
      <c r="I52" s="160" t="str">
        <f>IF(ISERROR(VLOOKUP(A52,Treatments!$A$6:$Q$105,15, FALSE)),"",VLOOKUP(A52,Treatments!$A$6:$Q$105,15, FALSE))</f>
        <v/>
      </c>
      <c r="J52" s="165" t="str">
        <f t="shared" si="3"/>
        <v/>
      </c>
    </row>
    <row r="53" spans="1:10">
      <c r="A53" s="164" t="str">
        <f>IF(ISBLANK(SortRisks!A650),"",SortRisks!A650)</f>
        <v/>
      </c>
      <c r="B53" s="159" t="str">
        <f>IF(ISERROR(VLOOKUP(A53,Treatments!$A$6:$Q$105,2, FALSE)),"",VLOOKUP(A53,Treatments!$A$6:$Q$105,2, FALSE))</f>
        <v/>
      </c>
      <c r="C53" s="159" t="str">
        <f>IF(ISERROR(VLOOKUP(A53,Treatments!$A$6:$Q$105,4, FALSE)),"",VLOOKUP(A53,Treatments!$A$6:$Q$105,4, FALSE))</f>
        <v/>
      </c>
      <c r="D53" s="159" t="str">
        <f>IF(ISERROR(VLOOKUP(A53,Treatments!$A$6:$Q$105,10, FALSE)),"",VLOOKUP(A53,Treatments!$A$6:$Q$105,10, FALSE))</f>
        <v/>
      </c>
      <c r="E53" s="160" t="str">
        <f>IF(ISERROR(VLOOKUP(A53,Treatments!$A$6:$Q$105,5, FALSE)),"",VLOOKUP(A53,Treatments!$A$6:$Q$105,5, FALSE))</f>
        <v/>
      </c>
      <c r="F53" s="160" t="str">
        <f>IF(ISERROR(VLOOKUP(A53,Treatments!$A$6:$Q$105,6, FALSE)),"",VLOOKUP(A53,Treatments!$A$6:$Q$105,6, FALSE))</f>
        <v/>
      </c>
      <c r="G53" s="161" t="str">
        <f t="shared" si="2"/>
        <v/>
      </c>
      <c r="H53" s="160" t="str">
        <f>IF(ISERROR(VLOOKUP(A53,Treatments!$A$6:$Q$105,14, FALSE)),"",VLOOKUP(A53,Treatments!$A$6:$Q$105,14, FALSE))</f>
        <v/>
      </c>
      <c r="I53" s="160" t="str">
        <f>IF(ISERROR(VLOOKUP(A53,Treatments!$A$6:$Q$105,15, FALSE)),"",VLOOKUP(A53,Treatments!$A$6:$Q$105,15, FALSE))</f>
        <v/>
      </c>
      <c r="J53" s="165" t="str">
        <f t="shared" si="3"/>
        <v/>
      </c>
    </row>
    <row r="54" spans="1:10">
      <c r="A54" s="164" t="str">
        <f>IF(ISBLANK(SortRisks!A651),"",SortRisks!A651)</f>
        <v/>
      </c>
      <c r="B54" s="159" t="str">
        <f>IF(ISERROR(VLOOKUP(A54,Treatments!$A$6:$Q$105,2, FALSE)),"",VLOOKUP(A54,Treatments!$A$6:$Q$105,2, FALSE))</f>
        <v/>
      </c>
      <c r="C54" s="159" t="str">
        <f>IF(ISERROR(VLOOKUP(A54,Treatments!$A$6:$Q$105,4, FALSE)),"",VLOOKUP(A54,Treatments!$A$6:$Q$105,4, FALSE))</f>
        <v/>
      </c>
      <c r="D54" s="159" t="str">
        <f>IF(ISERROR(VLOOKUP(A54,Treatments!$A$6:$Q$105,10, FALSE)),"",VLOOKUP(A54,Treatments!$A$6:$Q$105,10, FALSE))</f>
        <v/>
      </c>
      <c r="E54" s="160" t="str">
        <f>IF(ISERROR(VLOOKUP(A54,Treatments!$A$6:$Q$105,5, FALSE)),"",VLOOKUP(A54,Treatments!$A$6:$Q$105,5, FALSE))</f>
        <v/>
      </c>
      <c r="F54" s="160" t="str">
        <f>IF(ISERROR(VLOOKUP(A54,Treatments!$A$6:$Q$105,6, FALSE)),"",VLOOKUP(A54,Treatments!$A$6:$Q$105,6, FALSE))</f>
        <v/>
      </c>
      <c r="G54" s="161" t="str">
        <f t="shared" si="2"/>
        <v/>
      </c>
      <c r="H54" s="160" t="str">
        <f>IF(ISERROR(VLOOKUP(A54,Treatments!$A$6:$Q$105,14, FALSE)),"",VLOOKUP(A54,Treatments!$A$6:$Q$105,14, FALSE))</f>
        <v/>
      </c>
      <c r="I54" s="160" t="str">
        <f>IF(ISERROR(VLOOKUP(A54,Treatments!$A$6:$Q$105,15, FALSE)),"",VLOOKUP(A54,Treatments!$A$6:$Q$105,15, FALSE))</f>
        <v/>
      </c>
      <c r="J54" s="165" t="str">
        <f t="shared" si="3"/>
        <v/>
      </c>
    </row>
    <row r="55" spans="1:10">
      <c r="A55" s="164" t="str">
        <f>IF(ISBLANK(SortRisks!A652),"",SortRisks!A652)</f>
        <v/>
      </c>
      <c r="B55" s="159" t="str">
        <f>IF(ISERROR(VLOOKUP(A55,Treatments!$A$6:$Q$105,2, FALSE)),"",VLOOKUP(A55,Treatments!$A$6:$Q$105,2, FALSE))</f>
        <v/>
      </c>
      <c r="C55" s="159" t="str">
        <f>IF(ISERROR(VLOOKUP(A55,Treatments!$A$6:$Q$105,4, FALSE)),"",VLOOKUP(A55,Treatments!$A$6:$Q$105,4, FALSE))</f>
        <v/>
      </c>
      <c r="D55" s="159" t="str">
        <f>IF(ISERROR(VLOOKUP(A55,Treatments!$A$6:$Q$105,10, FALSE)),"",VLOOKUP(A55,Treatments!$A$6:$Q$105,10, FALSE))</f>
        <v/>
      </c>
      <c r="E55" s="160" t="str">
        <f>IF(ISERROR(VLOOKUP(A55,Treatments!$A$6:$Q$105,5, FALSE)),"",VLOOKUP(A55,Treatments!$A$6:$Q$105,5, FALSE))</f>
        <v/>
      </c>
      <c r="F55" s="160" t="str">
        <f>IF(ISERROR(VLOOKUP(A55,Treatments!$A$6:$Q$105,6, FALSE)),"",VLOOKUP(A55,Treatments!$A$6:$Q$105,6, FALSE))</f>
        <v/>
      </c>
      <c r="G55" s="161" t="str">
        <f t="shared" si="2"/>
        <v/>
      </c>
      <c r="H55" s="160" t="str">
        <f>IF(ISERROR(VLOOKUP(A55,Treatments!$A$6:$Q$105,14, FALSE)),"",VLOOKUP(A55,Treatments!$A$6:$Q$105,14, FALSE))</f>
        <v/>
      </c>
      <c r="I55" s="160" t="str">
        <f>IF(ISERROR(VLOOKUP(A55,Treatments!$A$6:$Q$105,15, FALSE)),"",VLOOKUP(A55,Treatments!$A$6:$Q$105,15, FALSE))</f>
        <v/>
      </c>
      <c r="J55" s="165" t="str">
        <f t="shared" si="3"/>
        <v/>
      </c>
    </row>
    <row r="56" spans="1:10">
      <c r="A56" s="164" t="str">
        <f>IF(ISBLANK(SortRisks!A653),"",SortRisks!A653)</f>
        <v/>
      </c>
      <c r="B56" s="159" t="str">
        <f>IF(ISERROR(VLOOKUP(A56,Treatments!$A$6:$Q$105,2, FALSE)),"",VLOOKUP(A56,Treatments!$A$6:$Q$105,2, FALSE))</f>
        <v/>
      </c>
      <c r="C56" s="159" t="str">
        <f>IF(ISERROR(VLOOKUP(A56,Treatments!$A$6:$Q$105,4, FALSE)),"",VLOOKUP(A56,Treatments!$A$6:$Q$105,4, FALSE))</f>
        <v/>
      </c>
      <c r="D56" s="159" t="str">
        <f>IF(ISERROR(VLOOKUP(A56,Treatments!$A$6:$Q$105,10, FALSE)),"",VLOOKUP(A56,Treatments!$A$6:$Q$105,10, FALSE))</f>
        <v/>
      </c>
      <c r="E56" s="160" t="str">
        <f>IF(ISERROR(VLOOKUP(A56,Treatments!$A$6:$Q$105,5, FALSE)),"",VLOOKUP(A56,Treatments!$A$6:$Q$105,5, FALSE))</f>
        <v/>
      </c>
      <c r="F56" s="160" t="str">
        <f>IF(ISERROR(VLOOKUP(A56,Treatments!$A$6:$Q$105,6, FALSE)),"",VLOOKUP(A56,Treatments!$A$6:$Q$105,6, FALSE))</f>
        <v/>
      </c>
      <c r="G56" s="161" t="str">
        <f t="shared" si="2"/>
        <v/>
      </c>
      <c r="H56" s="160" t="str">
        <f>IF(ISERROR(VLOOKUP(A56,Treatments!$A$6:$Q$105,14, FALSE)),"",VLOOKUP(A56,Treatments!$A$6:$Q$105,14, FALSE))</f>
        <v/>
      </c>
      <c r="I56" s="160" t="str">
        <f>IF(ISERROR(VLOOKUP(A56,Treatments!$A$6:$Q$105,15, FALSE)),"",VLOOKUP(A56,Treatments!$A$6:$Q$105,15, FALSE))</f>
        <v/>
      </c>
      <c r="J56" s="165" t="str">
        <f t="shared" si="3"/>
        <v/>
      </c>
    </row>
    <row r="57" spans="1:10">
      <c r="A57" s="164" t="str">
        <f>IF(ISBLANK(SortRisks!A654),"",SortRisks!A654)</f>
        <v/>
      </c>
      <c r="B57" s="159" t="str">
        <f>IF(ISERROR(VLOOKUP(A57,Treatments!$A$6:$Q$105,2, FALSE)),"",VLOOKUP(A57,Treatments!$A$6:$Q$105,2, FALSE))</f>
        <v/>
      </c>
      <c r="C57" s="159" t="str">
        <f>IF(ISERROR(VLOOKUP(A57,Treatments!$A$6:$Q$105,4, FALSE)),"",VLOOKUP(A57,Treatments!$A$6:$Q$105,4, FALSE))</f>
        <v/>
      </c>
      <c r="D57" s="159" t="str">
        <f>IF(ISERROR(VLOOKUP(A57,Treatments!$A$6:$Q$105,10, FALSE)),"",VLOOKUP(A57,Treatments!$A$6:$Q$105,10, FALSE))</f>
        <v/>
      </c>
      <c r="E57" s="160" t="str">
        <f>IF(ISERROR(VLOOKUP(A57,Treatments!$A$6:$Q$105,5, FALSE)),"",VLOOKUP(A57,Treatments!$A$6:$Q$105,5, FALSE))</f>
        <v/>
      </c>
      <c r="F57" s="160" t="str">
        <f>IF(ISERROR(VLOOKUP(A57,Treatments!$A$6:$Q$105,6, FALSE)),"",VLOOKUP(A57,Treatments!$A$6:$Q$105,6, FALSE))</f>
        <v/>
      </c>
      <c r="G57" s="161" t="str">
        <f t="shared" si="2"/>
        <v/>
      </c>
      <c r="H57" s="160" t="str">
        <f>IF(ISERROR(VLOOKUP(A57,Treatments!$A$6:$Q$105,14, FALSE)),"",VLOOKUP(A57,Treatments!$A$6:$Q$105,14, FALSE))</f>
        <v/>
      </c>
      <c r="I57" s="160" t="str">
        <f>IF(ISERROR(VLOOKUP(A57,Treatments!$A$6:$Q$105,15, FALSE)),"",VLOOKUP(A57,Treatments!$A$6:$Q$105,15, FALSE))</f>
        <v/>
      </c>
      <c r="J57" s="165" t="str">
        <f t="shared" si="3"/>
        <v/>
      </c>
    </row>
    <row r="58" spans="1:10">
      <c r="A58" s="164" t="str">
        <f>IF(ISBLANK(SortRisks!A655),"",SortRisks!A655)</f>
        <v/>
      </c>
      <c r="B58" s="159" t="str">
        <f>IF(ISERROR(VLOOKUP(A58,Treatments!$A$6:$Q$105,2, FALSE)),"",VLOOKUP(A58,Treatments!$A$6:$Q$105,2, FALSE))</f>
        <v/>
      </c>
      <c r="C58" s="159" t="str">
        <f>IF(ISERROR(VLOOKUP(A58,Treatments!$A$6:$Q$105,4, FALSE)),"",VLOOKUP(A58,Treatments!$A$6:$Q$105,4, FALSE))</f>
        <v/>
      </c>
      <c r="D58" s="159" t="str">
        <f>IF(ISERROR(VLOOKUP(A58,Treatments!$A$6:$Q$105,10, FALSE)),"",VLOOKUP(A58,Treatments!$A$6:$Q$105,10, FALSE))</f>
        <v/>
      </c>
      <c r="E58" s="160" t="str">
        <f>IF(ISERROR(VLOOKUP(A58,Treatments!$A$6:$Q$105,5, FALSE)),"",VLOOKUP(A58,Treatments!$A$6:$Q$105,5, FALSE))</f>
        <v/>
      </c>
      <c r="F58" s="160" t="str">
        <f>IF(ISERROR(VLOOKUP(A58,Treatments!$A$6:$Q$105,6, FALSE)),"",VLOOKUP(A58,Treatments!$A$6:$Q$105,6, FALSE))</f>
        <v/>
      </c>
      <c r="G58" s="161" t="str">
        <f t="shared" si="2"/>
        <v/>
      </c>
      <c r="H58" s="160" t="str">
        <f>IF(ISERROR(VLOOKUP(A58,Treatments!$A$6:$Q$105,14, FALSE)),"",VLOOKUP(A58,Treatments!$A$6:$Q$105,14, FALSE))</f>
        <v/>
      </c>
      <c r="I58" s="160" t="str">
        <f>IF(ISERROR(VLOOKUP(A58,Treatments!$A$6:$Q$105,15, FALSE)),"",VLOOKUP(A58,Treatments!$A$6:$Q$105,15, FALSE))</f>
        <v/>
      </c>
      <c r="J58" s="165" t="str">
        <f t="shared" si="3"/>
        <v/>
      </c>
    </row>
    <row r="59" spans="1:10">
      <c r="A59" s="164" t="str">
        <f>IF(ISBLANK(SortRisks!A656),"",SortRisks!A656)</f>
        <v/>
      </c>
      <c r="B59" s="159" t="str">
        <f>IF(ISERROR(VLOOKUP(A59,Treatments!$A$6:$Q$105,2, FALSE)),"",VLOOKUP(A59,Treatments!$A$6:$Q$105,2, FALSE))</f>
        <v/>
      </c>
      <c r="C59" s="159" t="str">
        <f>IF(ISERROR(VLOOKUP(A59,Treatments!$A$6:$Q$105,4, FALSE)),"",VLOOKUP(A59,Treatments!$A$6:$Q$105,4, FALSE))</f>
        <v/>
      </c>
      <c r="D59" s="159" t="str">
        <f>IF(ISERROR(VLOOKUP(A59,Treatments!$A$6:$Q$105,10, FALSE)),"",VLOOKUP(A59,Treatments!$A$6:$Q$105,10, FALSE))</f>
        <v/>
      </c>
      <c r="E59" s="160" t="str">
        <f>IF(ISERROR(VLOOKUP(A59,Treatments!$A$6:$Q$105,5, FALSE)),"",VLOOKUP(A59,Treatments!$A$6:$Q$105,5, FALSE))</f>
        <v/>
      </c>
      <c r="F59" s="160" t="str">
        <f>IF(ISERROR(VLOOKUP(A59,Treatments!$A$6:$Q$105,6, FALSE)),"",VLOOKUP(A59,Treatments!$A$6:$Q$105,6, FALSE))</f>
        <v/>
      </c>
      <c r="G59" s="161" t="str">
        <f t="shared" si="2"/>
        <v/>
      </c>
      <c r="H59" s="160" t="str">
        <f>IF(ISERROR(VLOOKUP(A59,Treatments!$A$6:$Q$105,14, FALSE)),"",VLOOKUP(A59,Treatments!$A$6:$Q$105,14, FALSE))</f>
        <v/>
      </c>
      <c r="I59" s="160" t="str">
        <f>IF(ISERROR(VLOOKUP(A59,Treatments!$A$6:$Q$105,15, FALSE)),"",VLOOKUP(A59,Treatments!$A$6:$Q$105,15, FALSE))</f>
        <v/>
      </c>
      <c r="J59" s="165" t="str">
        <f t="shared" si="3"/>
        <v/>
      </c>
    </row>
    <row r="60" spans="1:10">
      <c r="A60" s="164" t="str">
        <f>IF(ISBLANK(SortRisks!A657),"",SortRisks!A657)</f>
        <v/>
      </c>
      <c r="B60" s="159" t="str">
        <f>IF(ISERROR(VLOOKUP(A60,Treatments!$A$6:$Q$105,2, FALSE)),"",VLOOKUP(A60,Treatments!$A$6:$Q$105,2, FALSE))</f>
        <v/>
      </c>
      <c r="C60" s="159" t="str">
        <f>IF(ISERROR(VLOOKUP(A60,Treatments!$A$6:$Q$105,4, FALSE)),"",VLOOKUP(A60,Treatments!$A$6:$Q$105,4, FALSE))</f>
        <v/>
      </c>
      <c r="D60" s="159" t="str">
        <f>IF(ISERROR(VLOOKUP(A60,Treatments!$A$6:$Q$105,10, FALSE)),"",VLOOKUP(A60,Treatments!$A$6:$Q$105,10, FALSE))</f>
        <v/>
      </c>
      <c r="E60" s="160" t="str">
        <f>IF(ISERROR(VLOOKUP(A60,Treatments!$A$6:$Q$105,5, FALSE)),"",VLOOKUP(A60,Treatments!$A$6:$Q$105,5, FALSE))</f>
        <v/>
      </c>
      <c r="F60" s="160" t="str">
        <f>IF(ISERROR(VLOOKUP(A60,Treatments!$A$6:$Q$105,6, FALSE)),"",VLOOKUP(A60,Treatments!$A$6:$Q$105,6, FALSE))</f>
        <v/>
      </c>
      <c r="G60" s="161" t="str">
        <f t="shared" si="2"/>
        <v/>
      </c>
      <c r="H60" s="160" t="str">
        <f>IF(ISERROR(VLOOKUP(A60,Treatments!$A$6:$Q$105,14, FALSE)),"",VLOOKUP(A60,Treatments!$A$6:$Q$105,14, FALSE))</f>
        <v/>
      </c>
      <c r="I60" s="160" t="str">
        <f>IF(ISERROR(VLOOKUP(A60,Treatments!$A$6:$Q$105,15, FALSE)),"",VLOOKUP(A60,Treatments!$A$6:$Q$105,15, FALSE))</f>
        <v/>
      </c>
      <c r="J60" s="165" t="str">
        <f t="shared" si="3"/>
        <v/>
      </c>
    </row>
    <row r="61" spans="1:10">
      <c r="A61" s="164" t="str">
        <f>IF(ISBLANK(SortRisks!A658),"",SortRisks!A658)</f>
        <v/>
      </c>
      <c r="B61" s="159" t="str">
        <f>IF(ISERROR(VLOOKUP(A61,Treatments!$A$6:$Q$105,2, FALSE)),"",VLOOKUP(A61,Treatments!$A$6:$Q$105,2, FALSE))</f>
        <v/>
      </c>
      <c r="C61" s="159" t="str">
        <f>IF(ISERROR(VLOOKUP(A61,Treatments!$A$6:$Q$105,4, FALSE)),"",VLOOKUP(A61,Treatments!$A$6:$Q$105,4, FALSE))</f>
        <v/>
      </c>
      <c r="D61" s="159" t="str">
        <f>IF(ISERROR(VLOOKUP(A61,Treatments!$A$6:$Q$105,10, FALSE)),"",VLOOKUP(A61,Treatments!$A$6:$Q$105,10, FALSE))</f>
        <v/>
      </c>
      <c r="E61" s="160" t="str">
        <f>IF(ISERROR(VLOOKUP(A61,Treatments!$A$6:$Q$105,5, FALSE)),"",VLOOKUP(A61,Treatments!$A$6:$Q$105,5, FALSE))</f>
        <v/>
      </c>
      <c r="F61" s="160" t="str">
        <f>IF(ISERROR(VLOOKUP(A61,Treatments!$A$6:$Q$105,6, FALSE)),"",VLOOKUP(A61,Treatments!$A$6:$Q$105,6, FALSE))</f>
        <v/>
      </c>
      <c r="G61" s="161" t="str">
        <f t="shared" si="2"/>
        <v/>
      </c>
      <c r="H61" s="160" t="str">
        <f>IF(ISERROR(VLOOKUP(A61,Treatments!$A$6:$Q$105,14, FALSE)),"",VLOOKUP(A61,Treatments!$A$6:$Q$105,14, FALSE))</f>
        <v/>
      </c>
      <c r="I61" s="160" t="str">
        <f>IF(ISERROR(VLOOKUP(A61,Treatments!$A$6:$Q$105,15, FALSE)),"",VLOOKUP(A61,Treatments!$A$6:$Q$105,15, FALSE))</f>
        <v/>
      </c>
      <c r="J61" s="165" t="str">
        <f t="shared" si="3"/>
        <v/>
      </c>
    </row>
    <row r="62" spans="1:10">
      <c r="A62" s="164" t="str">
        <f>IF(ISBLANK(SortRisks!A659),"",SortRisks!A659)</f>
        <v/>
      </c>
      <c r="B62" s="159" t="str">
        <f>IF(ISERROR(VLOOKUP(A62,Treatments!$A$6:$Q$105,2, FALSE)),"",VLOOKUP(A62,Treatments!$A$6:$Q$105,2, FALSE))</f>
        <v/>
      </c>
      <c r="C62" s="159" t="str">
        <f>IF(ISERROR(VLOOKUP(A62,Treatments!$A$6:$Q$105,4, FALSE)),"",VLOOKUP(A62,Treatments!$A$6:$Q$105,4, FALSE))</f>
        <v/>
      </c>
      <c r="D62" s="159" t="str">
        <f>IF(ISERROR(VLOOKUP(A62,Treatments!$A$6:$Q$105,10, FALSE)),"",VLOOKUP(A62,Treatments!$A$6:$Q$105,10, FALSE))</f>
        <v/>
      </c>
      <c r="E62" s="160" t="str">
        <f>IF(ISERROR(VLOOKUP(A62,Treatments!$A$6:$Q$105,5, FALSE)),"",VLOOKUP(A62,Treatments!$A$6:$Q$105,5, FALSE))</f>
        <v/>
      </c>
      <c r="F62" s="160" t="str">
        <f>IF(ISERROR(VLOOKUP(A62,Treatments!$A$6:$Q$105,6, FALSE)),"",VLOOKUP(A62,Treatments!$A$6:$Q$105,6, FALSE))</f>
        <v/>
      </c>
      <c r="G62" s="161" t="str">
        <f t="shared" si="2"/>
        <v/>
      </c>
      <c r="H62" s="160" t="str">
        <f>IF(ISERROR(VLOOKUP(A62,Treatments!$A$6:$Q$105,14, FALSE)),"",VLOOKUP(A62,Treatments!$A$6:$Q$105,14, FALSE))</f>
        <v/>
      </c>
      <c r="I62" s="160" t="str">
        <f>IF(ISERROR(VLOOKUP(A62,Treatments!$A$6:$Q$105,15, FALSE)),"",VLOOKUP(A62,Treatments!$A$6:$Q$105,15, FALSE))</f>
        <v/>
      </c>
      <c r="J62" s="165" t="str">
        <f t="shared" si="3"/>
        <v/>
      </c>
    </row>
    <row r="63" spans="1:10">
      <c r="A63" s="164" t="str">
        <f>IF(ISBLANK(SortRisks!A660),"",SortRisks!A660)</f>
        <v/>
      </c>
      <c r="B63" s="159" t="str">
        <f>IF(ISERROR(VLOOKUP(A63,Treatments!$A$6:$Q$105,2, FALSE)),"",VLOOKUP(A63,Treatments!$A$6:$Q$105,2, FALSE))</f>
        <v/>
      </c>
      <c r="C63" s="159" t="str">
        <f>IF(ISERROR(VLOOKUP(A63,Treatments!$A$6:$Q$105,4, FALSE)),"",VLOOKUP(A63,Treatments!$A$6:$Q$105,4, FALSE))</f>
        <v/>
      </c>
      <c r="D63" s="159" t="str">
        <f>IF(ISERROR(VLOOKUP(A63,Treatments!$A$6:$Q$105,10, FALSE)),"",VLOOKUP(A63,Treatments!$A$6:$Q$105,10, FALSE))</f>
        <v/>
      </c>
      <c r="E63" s="160" t="str">
        <f>IF(ISERROR(VLOOKUP(A63,Treatments!$A$6:$Q$105,5, FALSE)),"",VLOOKUP(A63,Treatments!$A$6:$Q$105,5, FALSE))</f>
        <v/>
      </c>
      <c r="F63" s="160" t="str">
        <f>IF(ISERROR(VLOOKUP(A63,Treatments!$A$6:$Q$105,6, FALSE)),"",VLOOKUP(A63,Treatments!$A$6:$Q$105,6, FALSE))</f>
        <v/>
      </c>
      <c r="G63" s="161" t="str">
        <f t="shared" si="2"/>
        <v/>
      </c>
      <c r="H63" s="160" t="str">
        <f>IF(ISERROR(VLOOKUP(A63,Treatments!$A$6:$Q$105,14, FALSE)),"",VLOOKUP(A63,Treatments!$A$6:$Q$105,14, FALSE))</f>
        <v/>
      </c>
      <c r="I63" s="160" t="str">
        <f>IF(ISERROR(VLOOKUP(A63,Treatments!$A$6:$Q$105,15, FALSE)),"",VLOOKUP(A63,Treatments!$A$6:$Q$105,15, FALSE))</f>
        <v/>
      </c>
      <c r="J63" s="165" t="str">
        <f t="shared" si="3"/>
        <v/>
      </c>
    </row>
    <row r="64" spans="1:10">
      <c r="A64" s="164" t="str">
        <f>IF(ISBLANK(SortRisks!A661),"",SortRisks!A661)</f>
        <v/>
      </c>
      <c r="B64" s="159" t="str">
        <f>IF(ISERROR(VLOOKUP(A64,Treatments!$A$6:$Q$105,2, FALSE)),"",VLOOKUP(A64,Treatments!$A$6:$Q$105,2, FALSE))</f>
        <v/>
      </c>
      <c r="C64" s="159" t="str">
        <f>IF(ISERROR(VLOOKUP(A64,Treatments!$A$6:$Q$105,4, FALSE)),"",VLOOKUP(A64,Treatments!$A$6:$Q$105,4, FALSE))</f>
        <v/>
      </c>
      <c r="D64" s="159" t="str">
        <f>IF(ISERROR(VLOOKUP(A64,Treatments!$A$6:$Q$105,10, FALSE)),"",VLOOKUP(A64,Treatments!$A$6:$Q$105,10, FALSE))</f>
        <v/>
      </c>
      <c r="E64" s="160" t="str">
        <f>IF(ISERROR(VLOOKUP(A64,Treatments!$A$6:$Q$105,5, FALSE)),"",VLOOKUP(A64,Treatments!$A$6:$Q$105,5, FALSE))</f>
        <v/>
      </c>
      <c r="F64" s="160" t="str">
        <f>IF(ISERROR(VLOOKUP(A64,Treatments!$A$6:$Q$105,6, FALSE)),"",VLOOKUP(A64,Treatments!$A$6:$Q$105,6, FALSE))</f>
        <v/>
      </c>
      <c r="G64" s="161" t="str">
        <f t="shared" si="2"/>
        <v/>
      </c>
      <c r="H64" s="160" t="str">
        <f>IF(ISERROR(VLOOKUP(A64,Treatments!$A$6:$Q$105,14, FALSE)),"",VLOOKUP(A64,Treatments!$A$6:$Q$105,14, FALSE))</f>
        <v/>
      </c>
      <c r="I64" s="160" t="str">
        <f>IF(ISERROR(VLOOKUP(A64,Treatments!$A$6:$Q$105,15, FALSE)),"",VLOOKUP(A64,Treatments!$A$6:$Q$105,15, FALSE))</f>
        <v/>
      </c>
      <c r="J64" s="165" t="str">
        <f t="shared" si="3"/>
        <v/>
      </c>
    </row>
    <row r="65" spans="1:10">
      <c r="A65" s="164" t="str">
        <f>IF(ISBLANK(SortRisks!A662),"",SortRisks!A662)</f>
        <v/>
      </c>
      <c r="B65" s="159" t="str">
        <f>IF(ISERROR(VLOOKUP(A65,Treatments!$A$6:$Q$105,2, FALSE)),"",VLOOKUP(A65,Treatments!$A$6:$Q$105,2, FALSE))</f>
        <v/>
      </c>
      <c r="C65" s="159" t="str">
        <f>IF(ISERROR(VLOOKUP(A65,Treatments!$A$6:$Q$105,4, FALSE)),"",VLOOKUP(A65,Treatments!$A$6:$Q$105,4, FALSE))</f>
        <v/>
      </c>
      <c r="D65" s="159" t="str">
        <f>IF(ISERROR(VLOOKUP(A65,Treatments!$A$6:$Q$105,10, FALSE)),"",VLOOKUP(A65,Treatments!$A$6:$Q$105,10, FALSE))</f>
        <v/>
      </c>
      <c r="E65" s="160" t="str">
        <f>IF(ISERROR(VLOOKUP(A65,Treatments!$A$6:$Q$105,5, FALSE)),"",VLOOKUP(A65,Treatments!$A$6:$Q$105,5, FALSE))</f>
        <v/>
      </c>
      <c r="F65" s="160" t="str">
        <f>IF(ISERROR(VLOOKUP(A65,Treatments!$A$6:$Q$105,6, FALSE)),"",VLOOKUP(A65,Treatments!$A$6:$Q$105,6, FALSE))</f>
        <v/>
      </c>
      <c r="G65" s="161" t="str">
        <f t="shared" si="2"/>
        <v/>
      </c>
      <c r="H65" s="160" t="str">
        <f>IF(ISERROR(VLOOKUP(A65,Treatments!$A$6:$Q$105,14, FALSE)),"",VLOOKUP(A65,Treatments!$A$6:$Q$105,14, FALSE))</f>
        <v/>
      </c>
      <c r="I65" s="160" t="str">
        <f>IF(ISERROR(VLOOKUP(A65,Treatments!$A$6:$Q$105,15, FALSE)),"",VLOOKUP(A65,Treatments!$A$6:$Q$105,15, FALSE))</f>
        <v/>
      </c>
      <c r="J65" s="165" t="str">
        <f t="shared" si="3"/>
        <v/>
      </c>
    </row>
    <row r="66" spans="1:10">
      <c r="A66" s="164" t="str">
        <f>IF(ISBLANK(SortRisks!A663),"",SortRisks!A663)</f>
        <v/>
      </c>
      <c r="B66" s="159" t="str">
        <f>IF(ISERROR(VLOOKUP(A66,Treatments!$A$6:$Q$105,2, FALSE)),"",VLOOKUP(A66,Treatments!$A$6:$Q$105,2, FALSE))</f>
        <v/>
      </c>
      <c r="C66" s="159" t="str">
        <f>IF(ISERROR(VLOOKUP(A66,Treatments!$A$6:$Q$105,4, FALSE)),"",VLOOKUP(A66,Treatments!$A$6:$Q$105,4, FALSE))</f>
        <v/>
      </c>
      <c r="D66" s="159" t="str">
        <f>IF(ISERROR(VLOOKUP(A66,Treatments!$A$6:$Q$105,10, FALSE)),"",VLOOKUP(A66,Treatments!$A$6:$Q$105,10, FALSE))</f>
        <v/>
      </c>
      <c r="E66" s="160" t="str">
        <f>IF(ISERROR(VLOOKUP(A66,Treatments!$A$6:$Q$105,5, FALSE)),"",VLOOKUP(A66,Treatments!$A$6:$Q$105,5, FALSE))</f>
        <v/>
      </c>
      <c r="F66" s="160" t="str">
        <f>IF(ISERROR(VLOOKUP(A66,Treatments!$A$6:$Q$105,6, FALSE)),"",VLOOKUP(A66,Treatments!$A$6:$Q$105,6, FALSE))</f>
        <v/>
      </c>
      <c r="G66" s="161" t="str">
        <f t="shared" si="2"/>
        <v/>
      </c>
      <c r="H66" s="160" t="str">
        <f>IF(ISERROR(VLOOKUP(A66,Treatments!$A$6:$Q$105,14, FALSE)),"",VLOOKUP(A66,Treatments!$A$6:$Q$105,14, FALSE))</f>
        <v/>
      </c>
      <c r="I66" s="160" t="str">
        <f>IF(ISERROR(VLOOKUP(A66,Treatments!$A$6:$Q$105,15, FALSE)),"",VLOOKUP(A66,Treatments!$A$6:$Q$105,15, FALSE))</f>
        <v/>
      </c>
      <c r="J66" s="165" t="str">
        <f t="shared" si="3"/>
        <v/>
      </c>
    </row>
    <row r="67" spans="1:10">
      <c r="A67" s="164" t="str">
        <f>IF(ISBLANK(SortRisks!A664),"",SortRisks!A664)</f>
        <v/>
      </c>
      <c r="B67" s="159" t="str">
        <f>IF(ISERROR(VLOOKUP(A67,Treatments!$A$6:$Q$105,2, FALSE)),"",VLOOKUP(A67,Treatments!$A$6:$Q$105,2, FALSE))</f>
        <v/>
      </c>
      <c r="C67" s="159" t="str">
        <f>IF(ISERROR(VLOOKUP(A67,Treatments!$A$6:$Q$105,4, FALSE)),"",VLOOKUP(A67,Treatments!$A$6:$Q$105,4, FALSE))</f>
        <v/>
      </c>
      <c r="D67" s="159" t="str">
        <f>IF(ISERROR(VLOOKUP(A67,Treatments!$A$6:$Q$105,10, FALSE)),"",VLOOKUP(A67,Treatments!$A$6:$Q$105,10, FALSE))</f>
        <v/>
      </c>
      <c r="E67" s="160" t="str">
        <f>IF(ISERROR(VLOOKUP(A67,Treatments!$A$6:$Q$105,5, FALSE)),"",VLOOKUP(A67,Treatments!$A$6:$Q$105,5, FALSE))</f>
        <v/>
      </c>
      <c r="F67" s="160" t="str">
        <f>IF(ISERROR(VLOOKUP(A67,Treatments!$A$6:$Q$105,6, FALSE)),"",VLOOKUP(A67,Treatments!$A$6:$Q$105,6, FALSE))</f>
        <v/>
      </c>
      <c r="G67" s="161" t="str">
        <f t="shared" si="2"/>
        <v/>
      </c>
      <c r="H67" s="160" t="str">
        <f>IF(ISERROR(VLOOKUP(A67,Treatments!$A$6:$Q$105,14, FALSE)),"",VLOOKUP(A67,Treatments!$A$6:$Q$105,14, FALSE))</f>
        <v/>
      </c>
      <c r="I67" s="160" t="str">
        <f>IF(ISERROR(VLOOKUP(A67,Treatments!$A$6:$Q$105,15, FALSE)),"",VLOOKUP(A67,Treatments!$A$6:$Q$105,15, FALSE))</f>
        <v/>
      </c>
      <c r="J67" s="165" t="str">
        <f t="shared" si="3"/>
        <v/>
      </c>
    </row>
    <row r="68" spans="1:10">
      <c r="A68" s="164" t="str">
        <f>IF(ISBLANK(SortRisks!A665),"",SortRisks!A665)</f>
        <v/>
      </c>
      <c r="B68" s="159" t="str">
        <f>IF(ISERROR(VLOOKUP(A68,Treatments!$A$6:$Q$105,2, FALSE)),"",VLOOKUP(A68,Treatments!$A$6:$Q$105,2, FALSE))</f>
        <v/>
      </c>
      <c r="C68" s="159" t="str">
        <f>IF(ISERROR(VLOOKUP(A68,Treatments!$A$6:$Q$105,4, FALSE)),"",VLOOKUP(A68,Treatments!$A$6:$Q$105,4, FALSE))</f>
        <v/>
      </c>
      <c r="D68" s="159" t="str">
        <f>IF(ISERROR(VLOOKUP(A68,Treatments!$A$6:$Q$105,10, FALSE)),"",VLOOKUP(A68,Treatments!$A$6:$Q$105,10, FALSE))</f>
        <v/>
      </c>
      <c r="E68" s="160" t="str">
        <f>IF(ISERROR(VLOOKUP(A68,Treatments!$A$6:$Q$105,5, FALSE)),"",VLOOKUP(A68,Treatments!$A$6:$Q$105,5, FALSE))</f>
        <v/>
      </c>
      <c r="F68" s="160" t="str">
        <f>IF(ISERROR(VLOOKUP(A68,Treatments!$A$6:$Q$105,6, FALSE)),"",VLOOKUP(A68,Treatments!$A$6:$Q$105,6, FALSE))</f>
        <v/>
      </c>
      <c r="G68" s="161" t="str">
        <f t="shared" si="2"/>
        <v/>
      </c>
      <c r="H68" s="160" t="str">
        <f>IF(ISERROR(VLOOKUP(A68,Treatments!$A$6:$Q$105,14, FALSE)),"",VLOOKUP(A68,Treatments!$A$6:$Q$105,14, FALSE))</f>
        <v/>
      </c>
      <c r="I68" s="160" t="str">
        <f>IF(ISERROR(VLOOKUP(A68,Treatments!$A$6:$Q$105,15, FALSE)),"",VLOOKUP(A68,Treatments!$A$6:$Q$105,15, FALSE))</f>
        <v/>
      </c>
      <c r="J68" s="165" t="str">
        <f t="shared" si="3"/>
        <v/>
      </c>
    </row>
    <row r="69" spans="1:10">
      <c r="A69" s="164" t="str">
        <f>IF(ISBLANK(SortRisks!A666),"",SortRisks!A666)</f>
        <v/>
      </c>
      <c r="B69" s="159" t="str">
        <f>IF(ISERROR(VLOOKUP(A69,Treatments!$A$6:$Q$105,2, FALSE)),"",VLOOKUP(A69,Treatments!$A$6:$Q$105,2, FALSE))</f>
        <v/>
      </c>
      <c r="C69" s="159" t="str">
        <f>IF(ISERROR(VLOOKUP(A69,Treatments!$A$6:$Q$105,4, FALSE)),"",VLOOKUP(A69,Treatments!$A$6:$Q$105,4, FALSE))</f>
        <v/>
      </c>
      <c r="D69" s="159" t="str">
        <f>IF(ISERROR(VLOOKUP(A69,Treatments!$A$6:$Q$105,10, FALSE)),"",VLOOKUP(A69,Treatments!$A$6:$Q$105,10, FALSE))</f>
        <v/>
      </c>
      <c r="E69" s="160" t="str">
        <f>IF(ISERROR(VLOOKUP(A69,Treatments!$A$6:$Q$105,5, FALSE)),"",VLOOKUP(A69,Treatments!$A$6:$Q$105,5, FALSE))</f>
        <v/>
      </c>
      <c r="F69" s="160" t="str">
        <f>IF(ISERROR(VLOOKUP(A69,Treatments!$A$6:$Q$105,6, FALSE)),"",VLOOKUP(A69,Treatments!$A$6:$Q$105,6, FALSE))</f>
        <v/>
      </c>
      <c r="G69" s="161" t="str">
        <f t="shared" si="2"/>
        <v/>
      </c>
      <c r="H69" s="160" t="str">
        <f>IF(ISERROR(VLOOKUP(A69,Treatments!$A$6:$Q$105,14, FALSE)),"",VLOOKUP(A69,Treatments!$A$6:$Q$105,14, FALSE))</f>
        <v/>
      </c>
      <c r="I69" s="160" t="str">
        <f>IF(ISERROR(VLOOKUP(A69,Treatments!$A$6:$Q$105,15, FALSE)),"",VLOOKUP(A69,Treatments!$A$6:$Q$105,15, FALSE))</f>
        <v/>
      </c>
      <c r="J69" s="165" t="str">
        <f t="shared" si="3"/>
        <v/>
      </c>
    </row>
    <row r="70" spans="1:10">
      <c r="A70" s="164" t="str">
        <f>IF(ISBLANK(SortRisks!A667),"",SortRisks!A667)</f>
        <v/>
      </c>
      <c r="B70" s="159" t="str">
        <f>IF(ISERROR(VLOOKUP(A70,Treatments!$A$6:$Q$105,2, FALSE)),"",VLOOKUP(A70,Treatments!$A$6:$Q$105,2, FALSE))</f>
        <v/>
      </c>
      <c r="C70" s="159" t="str">
        <f>IF(ISERROR(VLOOKUP(A70,Treatments!$A$6:$Q$105,4, FALSE)),"",VLOOKUP(A70,Treatments!$A$6:$Q$105,4, FALSE))</f>
        <v/>
      </c>
      <c r="D70" s="159" t="str">
        <f>IF(ISERROR(VLOOKUP(A70,Treatments!$A$6:$Q$105,10, FALSE)),"",VLOOKUP(A70,Treatments!$A$6:$Q$105,10, FALSE))</f>
        <v/>
      </c>
      <c r="E70" s="160" t="str">
        <f>IF(ISERROR(VLOOKUP(A70,Treatments!$A$6:$Q$105,5, FALSE)),"",VLOOKUP(A70,Treatments!$A$6:$Q$105,5, FALSE))</f>
        <v/>
      </c>
      <c r="F70" s="160" t="str">
        <f>IF(ISERROR(VLOOKUP(A70,Treatments!$A$6:$Q$105,6, FALSE)),"",VLOOKUP(A70,Treatments!$A$6:$Q$105,6, FALSE))</f>
        <v/>
      </c>
      <c r="G70" s="161" t="str">
        <f t="shared" si="2"/>
        <v/>
      </c>
      <c r="H70" s="160" t="str">
        <f>IF(ISERROR(VLOOKUP(A70,Treatments!$A$6:$Q$105,14, FALSE)),"",VLOOKUP(A70,Treatments!$A$6:$Q$105,14, FALSE))</f>
        <v/>
      </c>
      <c r="I70" s="160" t="str">
        <f>IF(ISERROR(VLOOKUP(A70,Treatments!$A$6:$Q$105,15, FALSE)),"",VLOOKUP(A70,Treatments!$A$6:$Q$105,15, FALSE))</f>
        <v/>
      </c>
      <c r="J70" s="165" t="str">
        <f t="shared" si="3"/>
        <v/>
      </c>
    </row>
    <row r="71" spans="1:10">
      <c r="A71" s="164" t="str">
        <f>IF(ISBLANK(SortRisks!A668),"",SortRisks!A668)</f>
        <v/>
      </c>
      <c r="B71" s="159" t="str">
        <f>IF(ISERROR(VLOOKUP(A71,Treatments!$A$6:$Q$105,2, FALSE)),"",VLOOKUP(A71,Treatments!$A$6:$Q$105,2, FALSE))</f>
        <v/>
      </c>
      <c r="C71" s="159" t="str">
        <f>IF(ISERROR(VLOOKUP(A71,Treatments!$A$6:$Q$105,4, FALSE)),"",VLOOKUP(A71,Treatments!$A$6:$Q$105,4, FALSE))</f>
        <v/>
      </c>
      <c r="D71" s="159" t="str">
        <f>IF(ISERROR(VLOOKUP(A71,Treatments!$A$6:$Q$105,10, FALSE)),"",VLOOKUP(A71,Treatments!$A$6:$Q$105,10, FALSE))</f>
        <v/>
      </c>
      <c r="E71" s="160" t="str">
        <f>IF(ISERROR(VLOOKUP(A71,Treatments!$A$6:$Q$105,5, FALSE)),"",VLOOKUP(A71,Treatments!$A$6:$Q$105,5, FALSE))</f>
        <v/>
      </c>
      <c r="F71" s="160" t="str">
        <f>IF(ISERROR(VLOOKUP(A71,Treatments!$A$6:$Q$105,6, FALSE)),"",VLOOKUP(A71,Treatments!$A$6:$Q$105,6, FALSE))</f>
        <v/>
      </c>
      <c r="G71" s="161" t="str">
        <f t="shared" ref="G71:G105" si="4">IF(ISERROR(VLOOKUP(E71*10+F71,MyRiskMatrix,2)),"",VLOOKUP(E71*10+F71,MyRiskMatrix,2))</f>
        <v/>
      </c>
      <c r="H71" s="160" t="str">
        <f>IF(ISERROR(VLOOKUP(A71,Treatments!$A$6:$Q$105,14, FALSE)),"",VLOOKUP(A71,Treatments!$A$6:$Q$105,14, FALSE))</f>
        <v/>
      </c>
      <c r="I71" s="160" t="str">
        <f>IF(ISERROR(VLOOKUP(A71,Treatments!$A$6:$Q$105,15, FALSE)),"",VLOOKUP(A71,Treatments!$A$6:$Q$105,15, FALSE))</f>
        <v/>
      </c>
      <c r="J71" s="165" t="str">
        <f t="shared" ref="J71:J105" si="5">IF(ISERROR(VLOOKUP(H71*10+I71,MyRiskMatrix,2)),"",VLOOKUP(H71*10+I71,MyRiskMatrix,2))</f>
        <v/>
      </c>
    </row>
    <row r="72" spans="1:10">
      <c r="A72" s="164" t="str">
        <f>IF(ISBLANK(SortRisks!A669),"",SortRisks!A669)</f>
        <v/>
      </c>
      <c r="B72" s="159" t="str">
        <f>IF(ISERROR(VLOOKUP(A72,Treatments!$A$6:$Q$105,2, FALSE)),"",VLOOKUP(A72,Treatments!$A$6:$Q$105,2, FALSE))</f>
        <v/>
      </c>
      <c r="C72" s="159" t="str">
        <f>IF(ISERROR(VLOOKUP(A72,Treatments!$A$6:$Q$105,4, FALSE)),"",VLOOKUP(A72,Treatments!$A$6:$Q$105,4, FALSE))</f>
        <v/>
      </c>
      <c r="D72" s="159" t="str">
        <f>IF(ISERROR(VLOOKUP(A72,Treatments!$A$6:$Q$105,10, FALSE)),"",VLOOKUP(A72,Treatments!$A$6:$Q$105,10, FALSE))</f>
        <v/>
      </c>
      <c r="E72" s="160" t="str">
        <f>IF(ISERROR(VLOOKUP(A72,Treatments!$A$6:$Q$105,5, FALSE)),"",VLOOKUP(A72,Treatments!$A$6:$Q$105,5, FALSE))</f>
        <v/>
      </c>
      <c r="F72" s="160" t="str">
        <f>IF(ISERROR(VLOOKUP(A72,Treatments!$A$6:$Q$105,6, FALSE)),"",VLOOKUP(A72,Treatments!$A$6:$Q$105,6, FALSE))</f>
        <v/>
      </c>
      <c r="G72" s="161" t="str">
        <f t="shared" si="4"/>
        <v/>
      </c>
      <c r="H72" s="160" t="str">
        <f>IF(ISERROR(VLOOKUP(A72,Treatments!$A$6:$Q$105,14, FALSE)),"",VLOOKUP(A72,Treatments!$A$6:$Q$105,14, FALSE))</f>
        <v/>
      </c>
      <c r="I72" s="160" t="str">
        <f>IF(ISERROR(VLOOKUP(A72,Treatments!$A$6:$Q$105,15, FALSE)),"",VLOOKUP(A72,Treatments!$A$6:$Q$105,15, FALSE))</f>
        <v/>
      </c>
      <c r="J72" s="165" t="str">
        <f t="shared" si="5"/>
        <v/>
      </c>
    </row>
    <row r="73" spans="1:10">
      <c r="A73" s="164" t="str">
        <f>IF(ISBLANK(SortRisks!A670),"",SortRisks!A670)</f>
        <v/>
      </c>
      <c r="B73" s="159" t="str">
        <f>IF(ISERROR(VLOOKUP(A73,Treatments!$A$6:$Q$105,2, FALSE)),"",VLOOKUP(A73,Treatments!$A$6:$Q$105,2, FALSE))</f>
        <v/>
      </c>
      <c r="C73" s="159" t="str">
        <f>IF(ISERROR(VLOOKUP(A73,Treatments!$A$6:$Q$105,4, FALSE)),"",VLOOKUP(A73,Treatments!$A$6:$Q$105,4, FALSE))</f>
        <v/>
      </c>
      <c r="D73" s="159" t="str">
        <f>IF(ISERROR(VLOOKUP(A73,Treatments!$A$6:$Q$105,10, FALSE)),"",VLOOKUP(A73,Treatments!$A$6:$Q$105,10, FALSE))</f>
        <v/>
      </c>
      <c r="E73" s="160" t="str">
        <f>IF(ISERROR(VLOOKUP(A73,Treatments!$A$6:$Q$105,5, FALSE)),"",VLOOKUP(A73,Treatments!$A$6:$Q$105,5, FALSE))</f>
        <v/>
      </c>
      <c r="F73" s="160" t="str">
        <f>IF(ISERROR(VLOOKUP(A73,Treatments!$A$6:$Q$105,6, FALSE)),"",VLOOKUP(A73,Treatments!$A$6:$Q$105,6, FALSE))</f>
        <v/>
      </c>
      <c r="G73" s="161" t="str">
        <f t="shared" si="4"/>
        <v/>
      </c>
      <c r="H73" s="160" t="str">
        <f>IF(ISERROR(VLOOKUP(A73,Treatments!$A$6:$Q$105,14, FALSE)),"",VLOOKUP(A73,Treatments!$A$6:$Q$105,14, FALSE))</f>
        <v/>
      </c>
      <c r="I73" s="160" t="str">
        <f>IF(ISERROR(VLOOKUP(A73,Treatments!$A$6:$Q$105,15, FALSE)),"",VLOOKUP(A73,Treatments!$A$6:$Q$105,15, FALSE))</f>
        <v/>
      </c>
      <c r="J73" s="165" t="str">
        <f t="shared" si="5"/>
        <v/>
      </c>
    </row>
    <row r="74" spans="1:10">
      <c r="A74" s="164" t="str">
        <f>IF(ISBLANK(SortRisks!A671),"",SortRisks!A671)</f>
        <v/>
      </c>
      <c r="B74" s="159" t="str">
        <f>IF(ISERROR(VLOOKUP(A74,Treatments!$A$6:$Q$105,2, FALSE)),"",VLOOKUP(A74,Treatments!$A$6:$Q$105,2, FALSE))</f>
        <v/>
      </c>
      <c r="C74" s="159" t="str">
        <f>IF(ISERROR(VLOOKUP(A74,Treatments!$A$6:$Q$105,4, FALSE)),"",VLOOKUP(A74,Treatments!$A$6:$Q$105,4, FALSE))</f>
        <v/>
      </c>
      <c r="D74" s="159" t="str">
        <f>IF(ISERROR(VLOOKUP(A74,Treatments!$A$6:$Q$105,10, FALSE)),"",VLOOKUP(A74,Treatments!$A$6:$Q$105,10, FALSE))</f>
        <v/>
      </c>
      <c r="E74" s="160" t="str">
        <f>IF(ISERROR(VLOOKUP(A74,Treatments!$A$6:$Q$105,5, FALSE)),"",VLOOKUP(A74,Treatments!$A$6:$Q$105,5, FALSE))</f>
        <v/>
      </c>
      <c r="F74" s="160" t="str">
        <f>IF(ISERROR(VLOOKUP(A74,Treatments!$A$6:$Q$105,6, FALSE)),"",VLOOKUP(A74,Treatments!$A$6:$Q$105,6, FALSE))</f>
        <v/>
      </c>
      <c r="G74" s="161" t="str">
        <f t="shared" si="4"/>
        <v/>
      </c>
      <c r="H74" s="160" t="str">
        <f>IF(ISERROR(VLOOKUP(A74,Treatments!$A$6:$Q$105,14, FALSE)),"",VLOOKUP(A74,Treatments!$A$6:$Q$105,14, FALSE))</f>
        <v/>
      </c>
      <c r="I74" s="160" t="str">
        <f>IF(ISERROR(VLOOKUP(A74,Treatments!$A$6:$Q$105,15, FALSE)),"",VLOOKUP(A74,Treatments!$A$6:$Q$105,15, FALSE))</f>
        <v/>
      </c>
      <c r="J74" s="165" t="str">
        <f t="shared" si="5"/>
        <v/>
      </c>
    </row>
    <row r="75" spans="1:10">
      <c r="A75" s="164" t="str">
        <f>IF(ISBLANK(SortRisks!A672),"",SortRisks!A672)</f>
        <v/>
      </c>
      <c r="B75" s="159" t="str">
        <f>IF(ISERROR(VLOOKUP(A75,Treatments!$A$6:$Q$105,2, FALSE)),"",VLOOKUP(A75,Treatments!$A$6:$Q$105,2, FALSE))</f>
        <v/>
      </c>
      <c r="C75" s="159" t="str">
        <f>IF(ISERROR(VLOOKUP(A75,Treatments!$A$6:$Q$105,4, FALSE)),"",VLOOKUP(A75,Treatments!$A$6:$Q$105,4, FALSE))</f>
        <v/>
      </c>
      <c r="D75" s="159" t="str">
        <f>IF(ISERROR(VLOOKUP(A75,Treatments!$A$6:$Q$105,10, FALSE)),"",VLOOKUP(A75,Treatments!$A$6:$Q$105,10, FALSE))</f>
        <v/>
      </c>
      <c r="E75" s="160" t="str">
        <f>IF(ISERROR(VLOOKUP(A75,Treatments!$A$6:$Q$105,5, FALSE)),"",VLOOKUP(A75,Treatments!$A$6:$Q$105,5, FALSE))</f>
        <v/>
      </c>
      <c r="F75" s="160" t="str">
        <f>IF(ISERROR(VLOOKUP(A75,Treatments!$A$6:$Q$105,6, FALSE)),"",VLOOKUP(A75,Treatments!$A$6:$Q$105,6, FALSE))</f>
        <v/>
      </c>
      <c r="G75" s="161" t="str">
        <f t="shared" si="4"/>
        <v/>
      </c>
      <c r="H75" s="160" t="str">
        <f>IF(ISERROR(VLOOKUP(A75,Treatments!$A$6:$Q$105,14, FALSE)),"",VLOOKUP(A75,Treatments!$A$6:$Q$105,14, FALSE))</f>
        <v/>
      </c>
      <c r="I75" s="160" t="str">
        <f>IF(ISERROR(VLOOKUP(A75,Treatments!$A$6:$Q$105,15, FALSE)),"",VLOOKUP(A75,Treatments!$A$6:$Q$105,15, FALSE))</f>
        <v/>
      </c>
      <c r="J75" s="165" t="str">
        <f t="shared" si="5"/>
        <v/>
      </c>
    </row>
    <row r="76" spans="1:10">
      <c r="A76" s="164" t="str">
        <f>IF(ISBLANK(SortRisks!A673),"",SortRisks!A673)</f>
        <v/>
      </c>
      <c r="B76" s="159" t="str">
        <f>IF(ISERROR(VLOOKUP(A76,Treatments!$A$6:$Q$105,2, FALSE)),"",VLOOKUP(A76,Treatments!$A$6:$Q$105,2, FALSE))</f>
        <v/>
      </c>
      <c r="C76" s="159" t="str">
        <f>IF(ISERROR(VLOOKUP(A76,Treatments!$A$6:$Q$105,4, FALSE)),"",VLOOKUP(A76,Treatments!$A$6:$Q$105,4, FALSE))</f>
        <v/>
      </c>
      <c r="D76" s="159" t="str">
        <f>IF(ISERROR(VLOOKUP(A76,Treatments!$A$6:$Q$105,10, FALSE)),"",VLOOKUP(A76,Treatments!$A$6:$Q$105,10, FALSE))</f>
        <v/>
      </c>
      <c r="E76" s="160" t="str">
        <f>IF(ISERROR(VLOOKUP(A76,Treatments!$A$6:$Q$105,5, FALSE)),"",VLOOKUP(A76,Treatments!$A$6:$Q$105,5, FALSE))</f>
        <v/>
      </c>
      <c r="F76" s="160" t="str">
        <f>IF(ISERROR(VLOOKUP(A76,Treatments!$A$6:$Q$105,6, FALSE)),"",VLOOKUP(A76,Treatments!$A$6:$Q$105,6, FALSE))</f>
        <v/>
      </c>
      <c r="G76" s="161" t="str">
        <f t="shared" si="4"/>
        <v/>
      </c>
      <c r="H76" s="160" t="str">
        <f>IF(ISERROR(VLOOKUP(A76,Treatments!$A$6:$Q$105,14, FALSE)),"",VLOOKUP(A76,Treatments!$A$6:$Q$105,14, FALSE))</f>
        <v/>
      </c>
      <c r="I76" s="160" t="str">
        <f>IF(ISERROR(VLOOKUP(A76,Treatments!$A$6:$Q$105,15, FALSE)),"",VLOOKUP(A76,Treatments!$A$6:$Q$105,15, FALSE))</f>
        <v/>
      </c>
      <c r="J76" s="165" t="str">
        <f t="shared" si="5"/>
        <v/>
      </c>
    </row>
    <row r="77" spans="1:10">
      <c r="A77" s="164" t="str">
        <f>IF(ISBLANK(SortRisks!A674),"",SortRisks!A674)</f>
        <v/>
      </c>
      <c r="B77" s="159" t="str">
        <f>IF(ISERROR(VLOOKUP(A77,Treatments!$A$6:$Q$105,2, FALSE)),"",VLOOKUP(A77,Treatments!$A$6:$Q$105,2, FALSE))</f>
        <v/>
      </c>
      <c r="C77" s="159" t="str">
        <f>IF(ISERROR(VLOOKUP(A77,Treatments!$A$6:$Q$105,4, FALSE)),"",VLOOKUP(A77,Treatments!$A$6:$Q$105,4, FALSE))</f>
        <v/>
      </c>
      <c r="D77" s="159" t="str">
        <f>IF(ISERROR(VLOOKUP(A77,Treatments!$A$6:$Q$105,10, FALSE)),"",VLOOKUP(A77,Treatments!$A$6:$Q$105,10, FALSE))</f>
        <v/>
      </c>
      <c r="E77" s="160" t="str">
        <f>IF(ISERROR(VLOOKUP(A77,Treatments!$A$6:$Q$105,5, FALSE)),"",VLOOKUP(A77,Treatments!$A$6:$Q$105,5, FALSE))</f>
        <v/>
      </c>
      <c r="F77" s="160" t="str">
        <f>IF(ISERROR(VLOOKUP(A77,Treatments!$A$6:$Q$105,6, FALSE)),"",VLOOKUP(A77,Treatments!$A$6:$Q$105,6, FALSE))</f>
        <v/>
      </c>
      <c r="G77" s="161" t="str">
        <f t="shared" si="4"/>
        <v/>
      </c>
      <c r="H77" s="160" t="str">
        <f>IF(ISERROR(VLOOKUP(A77,Treatments!$A$6:$Q$105,14, FALSE)),"",VLOOKUP(A77,Treatments!$A$6:$Q$105,14, FALSE))</f>
        <v/>
      </c>
      <c r="I77" s="160" t="str">
        <f>IF(ISERROR(VLOOKUP(A77,Treatments!$A$6:$Q$105,15, FALSE)),"",VLOOKUP(A77,Treatments!$A$6:$Q$105,15, FALSE))</f>
        <v/>
      </c>
      <c r="J77" s="165" t="str">
        <f t="shared" si="5"/>
        <v/>
      </c>
    </row>
    <row r="78" spans="1:10">
      <c r="A78" s="164" t="str">
        <f>IF(ISBLANK(SortRisks!A675),"",SortRisks!A675)</f>
        <v/>
      </c>
      <c r="B78" s="159" t="str">
        <f>IF(ISERROR(VLOOKUP(A78,Treatments!$A$6:$Q$105,2, FALSE)),"",VLOOKUP(A78,Treatments!$A$6:$Q$105,2, FALSE))</f>
        <v/>
      </c>
      <c r="C78" s="159" t="str">
        <f>IF(ISERROR(VLOOKUP(A78,Treatments!$A$6:$Q$105,4, FALSE)),"",VLOOKUP(A78,Treatments!$A$6:$Q$105,4, FALSE))</f>
        <v/>
      </c>
      <c r="D78" s="159" t="str">
        <f>IF(ISERROR(VLOOKUP(A78,Treatments!$A$6:$Q$105,10, FALSE)),"",VLOOKUP(A78,Treatments!$A$6:$Q$105,10, FALSE))</f>
        <v/>
      </c>
      <c r="E78" s="160" t="str">
        <f>IF(ISERROR(VLOOKUP(A78,Treatments!$A$6:$Q$105,5, FALSE)),"",VLOOKUP(A78,Treatments!$A$6:$Q$105,5, FALSE))</f>
        <v/>
      </c>
      <c r="F78" s="160" t="str">
        <f>IF(ISERROR(VLOOKUP(A78,Treatments!$A$6:$Q$105,6, FALSE)),"",VLOOKUP(A78,Treatments!$A$6:$Q$105,6, FALSE))</f>
        <v/>
      </c>
      <c r="G78" s="161" t="str">
        <f t="shared" si="4"/>
        <v/>
      </c>
      <c r="H78" s="160" t="str">
        <f>IF(ISERROR(VLOOKUP(A78,Treatments!$A$6:$Q$105,14, FALSE)),"",VLOOKUP(A78,Treatments!$A$6:$Q$105,14, FALSE))</f>
        <v/>
      </c>
      <c r="I78" s="160" t="str">
        <f>IF(ISERROR(VLOOKUP(A78,Treatments!$A$6:$Q$105,15, FALSE)),"",VLOOKUP(A78,Treatments!$A$6:$Q$105,15, FALSE))</f>
        <v/>
      </c>
      <c r="J78" s="165" t="str">
        <f t="shared" si="5"/>
        <v/>
      </c>
    </row>
    <row r="79" spans="1:10">
      <c r="A79" s="164" t="str">
        <f>IF(ISBLANK(SortRisks!A676),"",SortRisks!A676)</f>
        <v/>
      </c>
      <c r="B79" s="159" t="str">
        <f>IF(ISERROR(VLOOKUP(A79,Treatments!$A$6:$Q$105,2, FALSE)),"",VLOOKUP(A79,Treatments!$A$6:$Q$105,2, FALSE))</f>
        <v/>
      </c>
      <c r="C79" s="159" t="str">
        <f>IF(ISERROR(VLOOKUP(A79,Treatments!$A$6:$Q$105,4, FALSE)),"",VLOOKUP(A79,Treatments!$A$6:$Q$105,4, FALSE))</f>
        <v/>
      </c>
      <c r="D79" s="159" t="str">
        <f>IF(ISERROR(VLOOKUP(A79,Treatments!$A$6:$Q$105,10, FALSE)),"",VLOOKUP(A79,Treatments!$A$6:$Q$105,10, FALSE))</f>
        <v/>
      </c>
      <c r="E79" s="160" t="str">
        <f>IF(ISERROR(VLOOKUP(A79,Treatments!$A$6:$Q$105,5, FALSE)),"",VLOOKUP(A79,Treatments!$A$6:$Q$105,5, FALSE))</f>
        <v/>
      </c>
      <c r="F79" s="160" t="str">
        <f>IF(ISERROR(VLOOKUP(A79,Treatments!$A$6:$Q$105,6, FALSE)),"",VLOOKUP(A79,Treatments!$A$6:$Q$105,6, FALSE))</f>
        <v/>
      </c>
      <c r="G79" s="161" t="str">
        <f t="shared" si="4"/>
        <v/>
      </c>
      <c r="H79" s="160" t="str">
        <f>IF(ISERROR(VLOOKUP(A79,Treatments!$A$6:$Q$105,14, FALSE)),"",VLOOKUP(A79,Treatments!$A$6:$Q$105,14, FALSE))</f>
        <v/>
      </c>
      <c r="I79" s="160" t="str">
        <f>IF(ISERROR(VLOOKUP(A79,Treatments!$A$6:$Q$105,15, FALSE)),"",VLOOKUP(A79,Treatments!$A$6:$Q$105,15, FALSE))</f>
        <v/>
      </c>
      <c r="J79" s="165" t="str">
        <f t="shared" si="5"/>
        <v/>
      </c>
    </row>
    <row r="80" spans="1:10">
      <c r="A80" s="164" t="str">
        <f>IF(ISBLANK(SortRisks!A677),"",SortRisks!A677)</f>
        <v/>
      </c>
      <c r="B80" s="159" t="str">
        <f>IF(ISERROR(VLOOKUP(A80,Treatments!$A$6:$Q$105,2, FALSE)),"",VLOOKUP(A80,Treatments!$A$6:$Q$105,2, FALSE))</f>
        <v/>
      </c>
      <c r="C80" s="159" t="str">
        <f>IF(ISERROR(VLOOKUP(A80,Treatments!$A$6:$Q$105,4, FALSE)),"",VLOOKUP(A80,Treatments!$A$6:$Q$105,4, FALSE))</f>
        <v/>
      </c>
      <c r="D80" s="159" t="str">
        <f>IF(ISERROR(VLOOKUP(A80,Treatments!$A$6:$Q$105,10, FALSE)),"",VLOOKUP(A80,Treatments!$A$6:$Q$105,10, FALSE))</f>
        <v/>
      </c>
      <c r="E80" s="160" t="str">
        <f>IF(ISERROR(VLOOKUP(A80,Treatments!$A$6:$Q$105,5, FALSE)),"",VLOOKUP(A80,Treatments!$A$6:$Q$105,5, FALSE))</f>
        <v/>
      </c>
      <c r="F80" s="160" t="str">
        <f>IF(ISERROR(VLOOKUP(A80,Treatments!$A$6:$Q$105,6, FALSE)),"",VLOOKUP(A80,Treatments!$A$6:$Q$105,6, FALSE))</f>
        <v/>
      </c>
      <c r="G80" s="161" t="str">
        <f t="shared" si="4"/>
        <v/>
      </c>
      <c r="H80" s="160" t="str">
        <f>IF(ISERROR(VLOOKUP(A80,Treatments!$A$6:$Q$105,14, FALSE)),"",VLOOKUP(A80,Treatments!$A$6:$Q$105,14, FALSE))</f>
        <v/>
      </c>
      <c r="I80" s="160" t="str">
        <f>IF(ISERROR(VLOOKUP(A80,Treatments!$A$6:$Q$105,15, FALSE)),"",VLOOKUP(A80,Treatments!$A$6:$Q$105,15, FALSE))</f>
        <v/>
      </c>
      <c r="J80" s="165" t="str">
        <f t="shared" si="5"/>
        <v/>
      </c>
    </row>
    <row r="81" spans="1:10">
      <c r="A81" s="164" t="str">
        <f>IF(ISBLANK(SortRisks!A678),"",SortRisks!A678)</f>
        <v/>
      </c>
      <c r="B81" s="159" t="str">
        <f>IF(ISERROR(VLOOKUP(A81,Treatments!$A$6:$Q$105,2, FALSE)),"",VLOOKUP(A81,Treatments!$A$6:$Q$105,2, FALSE))</f>
        <v/>
      </c>
      <c r="C81" s="159" t="str">
        <f>IF(ISERROR(VLOOKUP(A81,Treatments!$A$6:$Q$105,4, FALSE)),"",VLOOKUP(A81,Treatments!$A$6:$Q$105,4, FALSE))</f>
        <v/>
      </c>
      <c r="D81" s="159" t="str">
        <f>IF(ISERROR(VLOOKUP(A81,Treatments!$A$6:$Q$105,10, FALSE)),"",VLOOKUP(A81,Treatments!$A$6:$Q$105,10, FALSE))</f>
        <v/>
      </c>
      <c r="E81" s="160" t="str">
        <f>IF(ISERROR(VLOOKUP(A81,Treatments!$A$6:$Q$105,5, FALSE)),"",VLOOKUP(A81,Treatments!$A$6:$Q$105,5, FALSE))</f>
        <v/>
      </c>
      <c r="F81" s="160" t="str">
        <f>IF(ISERROR(VLOOKUP(A81,Treatments!$A$6:$Q$105,6, FALSE)),"",VLOOKUP(A81,Treatments!$A$6:$Q$105,6, FALSE))</f>
        <v/>
      </c>
      <c r="G81" s="161" t="str">
        <f t="shared" si="4"/>
        <v/>
      </c>
      <c r="H81" s="160" t="str">
        <f>IF(ISERROR(VLOOKUP(A81,Treatments!$A$6:$Q$105,14, FALSE)),"",VLOOKUP(A81,Treatments!$A$6:$Q$105,14, FALSE))</f>
        <v/>
      </c>
      <c r="I81" s="160" t="str">
        <f>IF(ISERROR(VLOOKUP(A81,Treatments!$A$6:$Q$105,15, FALSE)),"",VLOOKUP(A81,Treatments!$A$6:$Q$105,15, FALSE))</f>
        <v/>
      </c>
      <c r="J81" s="165" t="str">
        <f t="shared" si="5"/>
        <v/>
      </c>
    </row>
    <row r="82" spans="1:10">
      <c r="A82" s="164" t="str">
        <f>IF(ISBLANK(SortRisks!A679),"",SortRisks!A679)</f>
        <v/>
      </c>
      <c r="B82" s="159" t="str">
        <f>IF(ISERROR(VLOOKUP(A82,Treatments!$A$6:$Q$105,2, FALSE)),"",VLOOKUP(A82,Treatments!$A$6:$Q$105,2, FALSE))</f>
        <v/>
      </c>
      <c r="C82" s="159" t="str">
        <f>IF(ISERROR(VLOOKUP(A82,Treatments!$A$6:$Q$105,4, FALSE)),"",VLOOKUP(A82,Treatments!$A$6:$Q$105,4, FALSE))</f>
        <v/>
      </c>
      <c r="D82" s="159" t="str">
        <f>IF(ISERROR(VLOOKUP(A82,Treatments!$A$6:$Q$105,10, FALSE)),"",VLOOKUP(A82,Treatments!$A$6:$Q$105,10, FALSE))</f>
        <v/>
      </c>
      <c r="E82" s="160" t="str">
        <f>IF(ISERROR(VLOOKUP(A82,Treatments!$A$6:$Q$105,5, FALSE)),"",VLOOKUP(A82,Treatments!$A$6:$Q$105,5, FALSE))</f>
        <v/>
      </c>
      <c r="F82" s="160" t="str">
        <f>IF(ISERROR(VLOOKUP(A82,Treatments!$A$6:$Q$105,6, FALSE)),"",VLOOKUP(A82,Treatments!$A$6:$Q$105,6, FALSE))</f>
        <v/>
      </c>
      <c r="G82" s="161" t="str">
        <f t="shared" si="4"/>
        <v/>
      </c>
      <c r="H82" s="160" t="str">
        <f>IF(ISERROR(VLOOKUP(A82,Treatments!$A$6:$Q$105,14, FALSE)),"",VLOOKUP(A82,Treatments!$A$6:$Q$105,14, FALSE))</f>
        <v/>
      </c>
      <c r="I82" s="160" t="str">
        <f>IF(ISERROR(VLOOKUP(A82,Treatments!$A$6:$Q$105,15, FALSE)),"",VLOOKUP(A82,Treatments!$A$6:$Q$105,15, FALSE))</f>
        <v/>
      </c>
      <c r="J82" s="165" t="str">
        <f t="shared" si="5"/>
        <v/>
      </c>
    </row>
    <row r="83" spans="1:10">
      <c r="A83" s="164" t="str">
        <f>IF(ISBLANK(SortRisks!A680),"",SortRisks!A680)</f>
        <v/>
      </c>
      <c r="B83" s="159" t="str">
        <f>IF(ISERROR(VLOOKUP(A83,Treatments!$A$6:$Q$105,2, FALSE)),"",VLOOKUP(A83,Treatments!$A$6:$Q$105,2, FALSE))</f>
        <v/>
      </c>
      <c r="C83" s="159" t="str">
        <f>IF(ISERROR(VLOOKUP(A83,Treatments!$A$6:$Q$105,4, FALSE)),"",VLOOKUP(A83,Treatments!$A$6:$Q$105,4, FALSE))</f>
        <v/>
      </c>
      <c r="D83" s="159" t="str">
        <f>IF(ISERROR(VLOOKUP(A83,Treatments!$A$6:$Q$105,10, FALSE)),"",VLOOKUP(A83,Treatments!$A$6:$Q$105,10, FALSE))</f>
        <v/>
      </c>
      <c r="E83" s="160" t="str">
        <f>IF(ISERROR(VLOOKUP(A83,Treatments!$A$6:$Q$105,5, FALSE)),"",VLOOKUP(A83,Treatments!$A$6:$Q$105,5, FALSE))</f>
        <v/>
      </c>
      <c r="F83" s="160" t="str">
        <f>IF(ISERROR(VLOOKUP(A83,Treatments!$A$6:$Q$105,6, FALSE)),"",VLOOKUP(A83,Treatments!$A$6:$Q$105,6, FALSE))</f>
        <v/>
      </c>
      <c r="G83" s="161" t="str">
        <f t="shared" si="4"/>
        <v/>
      </c>
      <c r="H83" s="160" t="str">
        <f>IF(ISERROR(VLOOKUP(A83,Treatments!$A$6:$Q$105,14, FALSE)),"",VLOOKUP(A83,Treatments!$A$6:$Q$105,14, FALSE))</f>
        <v/>
      </c>
      <c r="I83" s="160" t="str">
        <f>IF(ISERROR(VLOOKUP(A83,Treatments!$A$6:$Q$105,15, FALSE)),"",VLOOKUP(A83,Treatments!$A$6:$Q$105,15, FALSE))</f>
        <v/>
      </c>
      <c r="J83" s="165" t="str">
        <f t="shared" si="5"/>
        <v/>
      </c>
    </row>
    <row r="84" spans="1:10">
      <c r="A84" s="164" t="str">
        <f>IF(ISBLANK(SortRisks!A681),"",SortRisks!A681)</f>
        <v/>
      </c>
      <c r="B84" s="159" t="str">
        <f>IF(ISERROR(VLOOKUP(A84,Treatments!$A$6:$Q$105,2, FALSE)),"",VLOOKUP(A84,Treatments!$A$6:$Q$105,2, FALSE))</f>
        <v/>
      </c>
      <c r="C84" s="159" t="str">
        <f>IF(ISERROR(VLOOKUP(A84,Treatments!$A$6:$Q$105,4, FALSE)),"",VLOOKUP(A84,Treatments!$A$6:$Q$105,4, FALSE))</f>
        <v/>
      </c>
      <c r="D84" s="159" t="str">
        <f>IF(ISERROR(VLOOKUP(A84,Treatments!$A$6:$Q$105,10, FALSE)),"",VLOOKUP(A84,Treatments!$A$6:$Q$105,10, FALSE))</f>
        <v/>
      </c>
      <c r="E84" s="160" t="str">
        <f>IF(ISERROR(VLOOKUP(A84,Treatments!$A$6:$Q$105,5, FALSE)),"",VLOOKUP(A84,Treatments!$A$6:$Q$105,5, FALSE))</f>
        <v/>
      </c>
      <c r="F84" s="160" t="str">
        <f>IF(ISERROR(VLOOKUP(A84,Treatments!$A$6:$Q$105,6, FALSE)),"",VLOOKUP(A84,Treatments!$A$6:$Q$105,6, FALSE))</f>
        <v/>
      </c>
      <c r="G84" s="161" t="str">
        <f t="shared" si="4"/>
        <v/>
      </c>
      <c r="H84" s="160" t="str">
        <f>IF(ISERROR(VLOOKUP(A84,Treatments!$A$6:$Q$105,14, FALSE)),"",VLOOKUP(A84,Treatments!$A$6:$Q$105,14, FALSE))</f>
        <v/>
      </c>
      <c r="I84" s="160" t="str">
        <f>IF(ISERROR(VLOOKUP(A84,Treatments!$A$6:$Q$105,15, FALSE)),"",VLOOKUP(A84,Treatments!$A$6:$Q$105,15, FALSE))</f>
        <v/>
      </c>
      <c r="J84" s="165" t="str">
        <f t="shared" si="5"/>
        <v/>
      </c>
    </row>
    <row r="85" spans="1:10">
      <c r="A85" s="164" t="str">
        <f>IF(ISBLANK(SortRisks!A682),"",SortRisks!A682)</f>
        <v/>
      </c>
      <c r="B85" s="159" t="str">
        <f>IF(ISERROR(VLOOKUP(A85,Treatments!$A$6:$Q$105,2, FALSE)),"",VLOOKUP(A85,Treatments!$A$6:$Q$105,2, FALSE))</f>
        <v/>
      </c>
      <c r="C85" s="159" t="str">
        <f>IF(ISERROR(VLOOKUP(A85,Treatments!$A$6:$Q$105,4, FALSE)),"",VLOOKUP(A85,Treatments!$A$6:$Q$105,4, FALSE))</f>
        <v/>
      </c>
      <c r="D85" s="159" t="str">
        <f>IF(ISERROR(VLOOKUP(A85,Treatments!$A$6:$Q$105,10, FALSE)),"",VLOOKUP(A85,Treatments!$A$6:$Q$105,10, FALSE))</f>
        <v/>
      </c>
      <c r="E85" s="160" t="str">
        <f>IF(ISERROR(VLOOKUP(A85,Treatments!$A$6:$Q$105,5, FALSE)),"",VLOOKUP(A85,Treatments!$A$6:$Q$105,5, FALSE))</f>
        <v/>
      </c>
      <c r="F85" s="160" t="str">
        <f>IF(ISERROR(VLOOKUP(A85,Treatments!$A$6:$Q$105,6, FALSE)),"",VLOOKUP(A85,Treatments!$A$6:$Q$105,6, FALSE))</f>
        <v/>
      </c>
      <c r="G85" s="161" t="str">
        <f t="shared" si="4"/>
        <v/>
      </c>
      <c r="H85" s="160" t="str">
        <f>IF(ISERROR(VLOOKUP(A85,Treatments!$A$6:$Q$105,14, FALSE)),"",VLOOKUP(A85,Treatments!$A$6:$Q$105,14, FALSE))</f>
        <v/>
      </c>
      <c r="I85" s="160" t="str">
        <f>IF(ISERROR(VLOOKUP(A85,Treatments!$A$6:$Q$105,15, FALSE)),"",VLOOKUP(A85,Treatments!$A$6:$Q$105,15, FALSE))</f>
        <v/>
      </c>
      <c r="J85" s="165" t="str">
        <f t="shared" si="5"/>
        <v/>
      </c>
    </row>
    <row r="86" spans="1:10">
      <c r="A86" s="164" t="str">
        <f>IF(ISBLANK(SortRisks!A683),"",SortRisks!A683)</f>
        <v/>
      </c>
      <c r="B86" s="159" t="str">
        <f>IF(ISERROR(VLOOKUP(A86,Treatments!$A$6:$Q$105,2, FALSE)),"",VLOOKUP(A86,Treatments!$A$6:$Q$105,2, FALSE))</f>
        <v/>
      </c>
      <c r="C86" s="159" t="str">
        <f>IF(ISERROR(VLOOKUP(A86,Treatments!$A$6:$Q$105,4, FALSE)),"",VLOOKUP(A86,Treatments!$A$6:$Q$105,4, FALSE))</f>
        <v/>
      </c>
      <c r="D86" s="159" t="str">
        <f>IF(ISERROR(VLOOKUP(A86,Treatments!$A$6:$Q$105,10, FALSE)),"",VLOOKUP(A86,Treatments!$A$6:$Q$105,10, FALSE))</f>
        <v/>
      </c>
      <c r="E86" s="160" t="str">
        <f>IF(ISERROR(VLOOKUP(A86,Treatments!$A$6:$Q$105,5, FALSE)),"",VLOOKUP(A86,Treatments!$A$6:$Q$105,5, FALSE))</f>
        <v/>
      </c>
      <c r="F86" s="160" t="str">
        <f>IF(ISERROR(VLOOKUP(A86,Treatments!$A$6:$Q$105,6, FALSE)),"",VLOOKUP(A86,Treatments!$A$6:$Q$105,6, FALSE))</f>
        <v/>
      </c>
      <c r="G86" s="161" t="str">
        <f t="shared" si="4"/>
        <v/>
      </c>
      <c r="H86" s="160" t="str">
        <f>IF(ISERROR(VLOOKUP(A86,Treatments!$A$6:$Q$105,14, FALSE)),"",VLOOKUP(A86,Treatments!$A$6:$Q$105,14, FALSE))</f>
        <v/>
      </c>
      <c r="I86" s="160" t="str">
        <f>IF(ISERROR(VLOOKUP(A86,Treatments!$A$6:$Q$105,15, FALSE)),"",VLOOKUP(A86,Treatments!$A$6:$Q$105,15, FALSE))</f>
        <v/>
      </c>
      <c r="J86" s="165" t="str">
        <f t="shared" si="5"/>
        <v/>
      </c>
    </row>
    <row r="87" spans="1:10">
      <c r="A87" s="164" t="str">
        <f>IF(ISBLANK(SortRisks!A684),"",SortRisks!A684)</f>
        <v/>
      </c>
      <c r="B87" s="159" t="str">
        <f>IF(ISERROR(VLOOKUP(A87,Treatments!$A$6:$Q$105,2, FALSE)),"",VLOOKUP(A87,Treatments!$A$6:$Q$105,2, FALSE))</f>
        <v/>
      </c>
      <c r="C87" s="159" t="str">
        <f>IF(ISERROR(VLOOKUP(A87,Treatments!$A$6:$Q$105,4, FALSE)),"",VLOOKUP(A87,Treatments!$A$6:$Q$105,4, FALSE))</f>
        <v/>
      </c>
      <c r="D87" s="159" t="str">
        <f>IF(ISERROR(VLOOKUP(A87,Treatments!$A$6:$Q$105,10, FALSE)),"",VLOOKUP(A87,Treatments!$A$6:$Q$105,10, FALSE))</f>
        <v/>
      </c>
      <c r="E87" s="160" t="str">
        <f>IF(ISERROR(VLOOKUP(A87,Treatments!$A$6:$Q$105,5, FALSE)),"",VLOOKUP(A87,Treatments!$A$6:$Q$105,5, FALSE))</f>
        <v/>
      </c>
      <c r="F87" s="160" t="str">
        <f>IF(ISERROR(VLOOKUP(A87,Treatments!$A$6:$Q$105,6, FALSE)),"",VLOOKUP(A87,Treatments!$A$6:$Q$105,6, FALSE))</f>
        <v/>
      </c>
      <c r="G87" s="161" t="str">
        <f t="shared" si="4"/>
        <v/>
      </c>
      <c r="H87" s="160" t="str">
        <f>IF(ISERROR(VLOOKUP(A87,Treatments!$A$6:$Q$105,14, FALSE)),"",VLOOKUP(A87,Treatments!$A$6:$Q$105,14, FALSE))</f>
        <v/>
      </c>
      <c r="I87" s="160" t="str">
        <f>IF(ISERROR(VLOOKUP(A87,Treatments!$A$6:$Q$105,15, FALSE)),"",VLOOKUP(A87,Treatments!$A$6:$Q$105,15, FALSE))</f>
        <v/>
      </c>
      <c r="J87" s="165" t="str">
        <f t="shared" si="5"/>
        <v/>
      </c>
    </row>
    <row r="88" spans="1:10">
      <c r="A88" s="164" t="str">
        <f>IF(ISBLANK(SortRisks!A685),"",SortRisks!A685)</f>
        <v/>
      </c>
      <c r="B88" s="159" t="str">
        <f>IF(ISERROR(VLOOKUP(A88,Treatments!$A$6:$Q$105,2, FALSE)),"",VLOOKUP(A88,Treatments!$A$6:$Q$105,2, FALSE))</f>
        <v/>
      </c>
      <c r="C88" s="159" t="str">
        <f>IF(ISERROR(VLOOKUP(A88,Treatments!$A$6:$Q$105,4, FALSE)),"",VLOOKUP(A88,Treatments!$A$6:$Q$105,4, FALSE))</f>
        <v/>
      </c>
      <c r="D88" s="159" t="str">
        <f>IF(ISERROR(VLOOKUP(A88,Treatments!$A$6:$Q$105,10, FALSE)),"",VLOOKUP(A88,Treatments!$A$6:$Q$105,10, FALSE))</f>
        <v/>
      </c>
      <c r="E88" s="160" t="str">
        <f>IF(ISERROR(VLOOKUP(A88,Treatments!$A$6:$Q$105,5, FALSE)),"",VLOOKUP(A88,Treatments!$A$6:$Q$105,5, FALSE))</f>
        <v/>
      </c>
      <c r="F88" s="160" t="str">
        <f>IF(ISERROR(VLOOKUP(A88,Treatments!$A$6:$Q$105,6, FALSE)),"",VLOOKUP(A88,Treatments!$A$6:$Q$105,6, FALSE))</f>
        <v/>
      </c>
      <c r="G88" s="161" t="str">
        <f t="shared" si="4"/>
        <v/>
      </c>
      <c r="H88" s="160" t="str">
        <f>IF(ISERROR(VLOOKUP(A88,Treatments!$A$6:$Q$105,14, FALSE)),"",VLOOKUP(A88,Treatments!$A$6:$Q$105,14, FALSE))</f>
        <v/>
      </c>
      <c r="I88" s="160" t="str">
        <f>IF(ISERROR(VLOOKUP(A88,Treatments!$A$6:$Q$105,15, FALSE)),"",VLOOKUP(A88,Treatments!$A$6:$Q$105,15, FALSE))</f>
        <v/>
      </c>
      <c r="J88" s="165" t="str">
        <f t="shared" si="5"/>
        <v/>
      </c>
    </row>
    <row r="89" spans="1:10">
      <c r="A89" s="164" t="str">
        <f>IF(ISBLANK(SortRisks!A686),"",SortRisks!A686)</f>
        <v/>
      </c>
      <c r="B89" s="159" t="str">
        <f>IF(ISERROR(VLOOKUP(A89,Treatments!$A$6:$Q$105,2, FALSE)),"",VLOOKUP(A89,Treatments!$A$6:$Q$105,2, FALSE))</f>
        <v/>
      </c>
      <c r="C89" s="159" t="str">
        <f>IF(ISERROR(VLOOKUP(A89,Treatments!$A$6:$Q$105,4, FALSE)),"",VLOOKUP(A89,Treatments!$A$6:$Q$105,4, FALSE))</f>
        <v/>
      </c>
      <c r="D89" s="159" t="str">
        <f>IF(ISERROR(VLOOKUP(A89,Treatments!$A$6:$Q$105,10, FALSE)),"",VLOOKUP(A89,Treatments!$A$6:$Q$105,10, FALSE))</f>
        <v/>
      </c>
      <c r="E89" s="160" t="str">
        <f>IF(ISERROR(VLOOKUP(A89,Treatments!$A$6:$Q$105,5, FALSE)),"",VLOOKUP(A89,Treatments!$A$6:$Q$105,5, FALSE))</f>
        <v/>
      </c>
      <c r="F89" s="160" t="str">
        <f>IF(ISERROR(VLOOKUP(A89,Treatments!$A$6:$Q$105,6, FALSE)),"",VLOOKUP(A89,Treatments!$A$6:$Q$105,6, FALSE))</f>
        <v/>
      </c>
      <c r="G89" s="161" t="str">
        <f t="shared" si="4"/>
        <v/>
      </c>
      <c r="H89" s="160" t="str">
        <f>IF(ISERROR(VLOOKUP(A89,Treatments!$A$6:$Q$105,14, FALSE)),"",VLOOKUP(A89,Treatments!$A$6:$Q$105,14, FALSE))</f>
        <v/>
      </c>
      <c r="I89" s="160" t="str">
        <f>IF(ISERROR(VLOOKUP(A89,Treatments!$A$6:$Q$105,15, FALSE)),"",VLOOKUP(A89,Treatments!$A$6:$Q$105,15, FALSE))</f>
        <v/>
      </c>
      <c r="J89" s="165" t="str">
        <f t="shared" si="5"/>
        <v/>
      </c>
    </row>
    <row r="90" spans="1:10">
      <c r="A90" s="164" t="str">
        <f>IF(ISBLANK(SortRisks!A687),"",SortRisks!A687)</f>
        <v/>
      </c>
      <c r="B90" s="159" t="str">
        <f>IF(ISERROR(VLOOKUP(A90,Treatments!$A$6:$Q$105,2, FALSE)),"",VLOOKUP(A90,Treatments!$A$6:$Q$105,2, FALSE))</f>
        <v/>
      </c>
      <c r="C90" s="159" t="str">
        <f>IF(ISERROR(VLOOKUP(A90,Treatments!$A$6:$Q$105,4, FALSE)),"",VLOOKUP(A90,Treatments!$A$6:$Q$105,4, FALSE))</f>
        <v/>
      </c>
      <c r="D90" s="159" t="str">
        <f>IF(ISERROR(VLOOKUP(A90,Treatments!$A$6:$Q$105,10, FALSE)),"",VLOOKUP(A90,Treatments!$A$6:$Q$105,10, FALSE))</f>
        <v/>
      </c>
      <c r="E90" s="160" t="str">
        <f>IF(ISERROR(VLOOKUP(A90,Treatments!$A$6:$Q$105,5, FALSE)),"",VLOOKUP(A90,Treatments!$A$6:$Q$105,5, FALSE))</f>
        <v/>
      </c>
      <c r="F90" s="160" t="str">
        <f>IF(ISERROR(VLOOKUP(A90,Treatments!$A$6:$Q$105,6, FALSE)),"",VLOOKUP(A90,Treatments!$A$6:$Q$105,6, FALSE))</f>
        <v/>
      </c>
      <c r="G90" s="161" t="str">
        <f t="shared" si="4"/>
        <v/>
      </c>
      <c r="H90" s="160" t="str">
        <f>IF(ISERROR(VLOOKUP(A90,Treatments!$A$6:$Q$105,14, FALSE)),"",VLOOKUP(A90,Treatments!$A$6:$Q$105,14, FALSE))</f>
        <v/>
      </c>
      <c r="I90" s="160" t="str">
        <f>IF(ISERROR(VLOOKUP(A90,Treatments!$A$6:$Q$105,15, FALSE)),"",VLOOKUP(A90,Treatments!$A$6:$Q$105,15, FALSE))</f>
        <v/>
      </c>
      <c r="J90" s="165" t="str">
        <f t="shared" si="5"/>
        <v/>
      </c>
    </row>
    <row r="91" spans="1:10">
      <c r="A91" s="164" t="str">
        <f>IF(ISBLANK(SortRisks!A688),"",SortRisks!A688)</f>
        <v/>
      </c>
      <c r="B91" s="159" t="str">
        <f>IF(ISERROR(VLOOKUP(A91,Treatments!$A$6:$Q$105,2, FALSE)),"",VLOOKUP(A91,Treatments!$A$6:$Q$105,2, FALSE))</f>
        <v/>
      </c>
      <c r="C91" s="159" t="str">
        <f>IF(ISERROR(VLOOKUP(A91,Treatments!$A$6:$Q$105,4, FALSE)),"",VLOOKUP(A91,Treatments!$A$6:$Q$105,4, FALSE))</f>
        <v/>
      </c>
      <c r="D91" s="159" t="str">
        <f>IF(ISERROR(VLOOKUP(A91,Treatments!$A$6:$Q$105,10, FALSE)),"",VLOOKUP(A91,Treatments!$A$6:$Q$105,10, FALSE))</f>
        <v/>
      </c>
      <c r="E91" s="160" t="str">
        <f>IF(ISERROR(VLOOKUP(A91,Treatments!$A$6:$Q$105,5, FALSE)),"",VLOOKUP(A91,Treatments!$A$6:$Q$105,5, FALSE))</f>
        <v/>
      </c>
      <c r="F91" s="160" t="str">
        <f>IF(ISERROR(VLOOKUP(A91,Treatments!$A$6:$Q$105,6, FALSE)),"",VLOOKUP(A91,Treatments!$A$6:$Q$105,6, FALSE))</f>
        <v/>
      </c>
      <c r="G91" s="161" t="str">
        <f t="shared" si="4"/>
        <v/>
      </c>
      <c r="H91" s="160" t="str">
        <f>IF(ISERROR(VLOOKUP(A91,Treatments!$A$6:$Q$105,14, FALSE)),"",VLOOKUP(A91,Treatments!$A$6:$Q$105,14, FALSE))</f>
        <v/>
      </c>
      <c r="I91" s="160" t="str">
        <f>IF(ISERROR(VLOOKUP(A91,Treatments!$A$6:$Q$105,15, FALSE)),"",VLOOKUP(A91,Treatments!$A$6:$Q$105,15, FALSE))</f>
        <v/>
      </c>
      <c r="J91" s="165" t="str">
        <f t="shared" si="5"/>
        <v/>
      </c>
    </row>
    <row r="92" spans="1:10">
      <c r="A92" s="164" t="str">
        <f>IF(ISBLANK(SortRisks!A689),"",SortRisks!A689)</f>
        <v/>
      </c>
      <c r="B92" s="159" t="str">
        <f>IF(ISERROR(VLOOKUP(A92,Treatments!$A$6:$Q$105,2, FALSE)),"",VLOOKUP(A92,Treatments!$A$6:$Q$105,2, FALSE))</f>
        <v/>
      </c>
      <c r="C92" s="159" t="str">
        <f>IF(ISERROR(VLOOKUP(A92,Treatments!$A$6:$Q$105,4, FALSE)),"",VLOOKUP(A92,Treatments!$A$6:$Q$105,4, FALSE))</f>
        <v/>
      </c>
      <c r="D92" s="159" t="str">
        <f>IF(ISERROR(VLOOKUP(A92,Treatments!$A$6:$Q$105,10, FALSE)),"",VLOOKUP(A92,Treatments!$A$6:$Q$105,10, FALSE))</f>
        <v/>
      </c>
      <c r="E92" s="160" t="str">
        <f>IF(ISERROR(VLOOKUP(A92,Treatments!$A$6:$Q$105,5, FALSE)),"",VLOOKUP(A92,Treatments!$A$6:$Q$105,5, FALSE))</f>
        <v/>
      </c>
      <c r="F92" s="160" t="str">
        <f>IF(ISERROR(VLOOKUP(A92,Treatments!$A$6:$Q$105,6, FALSE)),"",VLOOKUP(A92,Treatments!$A$6:$Q$105,6, FALSE))</f>
        <v/>
      </c>
      <c r="G92" s="161" t="str">
        <f t="shared" si="4"/>
        <v/>
      </c>
      <c r="H92" s="160" t="str">
        <f>IF(ISERROR(VLOOKUP(A92,Treatments!$A$6:$Q$105,14, FALSE)),"",VLOOKUP(A92,Treatments!$A$6:$Q$105,14, FALSE))</f>
        <v/>
      </c>
      <c r="I92" s="160" t="str">
        <f>IF(ISERROR(VLOOKUP(A92,Treatments!$A$6:$Q$105,15, FALSE)),"",VLOOKUP(A92,Treatments!$A$6:$Q$105,15, FALSE))</f>
        <v/>
      </c>
      <c r="J92" s="165" t="str">
        <f t="shared" si="5"/>
        <v/>
      </c>
    </row>
    <row r="93" spans="1:10">
      <c r="A93" s="164" t="str">
        <f>IF(ISBLANK(SortRisks!A690),"",SortRisks!A690)</f>
        <v/>
      </c>
      <c r="B93" s="159" t="str">
        <f>IF(ISERROR(VLOOKUP(A93,Treatments!$A$6:$Q$105,2, FALSE)),"",VLOOKUP(A93,Treatments!$A$6:$Q$105,2, FALSE))</f>
        <v/>
      </c>
      <c r="C93" s="159" t="str">
        <f>IF(ISERROR(VLOOKUP(A93,Treatments!$A$6:$Q$105,4, FALSE)),"",VLOOKUP(A93,Treatments!$A$6:$Q$105,4, FALSE))</f>
        <v/>
      </c>
      <c r="D93" s="159" t="str">
        <f>IF(ISERROR(VLOOKUP(A93,Treatments!$A$6:$Q$105,10, FALSE)),"",VLOOKUP(A93,Treatments!$A$6:$Q$105,10, FALSE))</f>
        <v/>
      </c>
      <c r="E93" s="160" t="str">
        <f>IF(ISERROR(VLOOKUP(A93,Treatments!$A$6:$Q$105,5, FALSE)),"",VLOOKUP(A93,Treatments!$A$6:$Q$105,5, FALSE))</f>
        <v/>
      </c>
      <c r="F93" s="160" t="str">
        <f>IF(ISERROR(VLOOKUP(A93,Treatments!$A$6:$Q$105,6, FALSE)),"",VLOOKUP(A93,Treatments!$A$6:$Q$105,6, FALSE))</f>
        <v/>
      </c>
      <c r="G93" s="161" t="str">
        <f t="shared" si="4"/>
        <v/>
      </c>
      <c r="H93" s="160" t="str">
        <f>IF(ISERROR(VLOOKUP(A93,Treatments!$A$6:$Q$105,14, FALSE)),"",VLOOKUP(A93,Treatments!$A$6:$Q$105,14, FALSE))</f>
        <v/>
      </c>
      <c r="I93" s="160" t="str">
        <f>IF(ISERROR(VLOOKUP(A93,Treatments!$A$6:$Q$105,15, FALSE)),"",VLOOKUP(A93,Treatments!$A$6:$Q$105,15, FALSE))</f>
        <v/>
      </c>
      <c r="J93" s="165" t="str">
        <f t="shared" si="5"/>
        <v/>
      </c>
    </row>
    <row r="94" spans="1:10">
      <c r="A94" s="164" t="str">
        <f>IF(ISBLANK(SortRisks!A691),"",SortRisks!A691)</f>
        <v/>
      </c>
      <c r="B94" s="159" t="str">
        <f>IF(ISERROR(VLOOKUP(A94,Treatments!$A$6:$Q$105,2, FALSE)),"",VLOOKUP(A94,Treatments!$A$6:$Q$105,2, FALSE))</f>
        <v/>
      </c>
      <c r="C94" s="159" t="str">
        <f>IF(ISERROR(VLOOKUP(A94,Treatments!$A$6:$Q$105,4, FALSE)),"",VLOOKUP(A94,Treatments!$A$6:$Q$105,4, FALSE))</f>
        <v/>
      </c>
      <c r="D94" s="159" t="str">
        <f>IF(ISERROR(VLOOKUP(A94,Treatments!$A$6:$Q$105,10, FALSE)),"",VLOOKUP(A94,Treatments!$A$6:$Q$105,10, FALSE))</f>
        <v/>
      </c>
      <c r="E94" s="160" t="str">
        <f>IF(ISERROR(VLOOKUP(A94,Treatments!$A$6:$Q$105,5, FALSE)),"",VLOOKUP(A94,Treatments!$A$6:$Q$105,5, FALSE))</f>
        <v/>
      </c>
      <c r="F94" s="160" t="str">
        <f>IF(ISERROR(VLOOKUP(A94,Treatments!$A$6:$Q$105,6, FALSE)),"",VLOOKUP(A94,Treatments!$A$6:$Q$105,6, FALSE))</f>
        <v/>
      </c>
      <c r="G94" s="161" t="str">
        <f t="shared" si="4"/>
        <v/>
      </c>
      <c r="H94" s="160" t="str">
        <f>IF(ISERROR(VLOOKUP(A94,Treatments!$A$6:$Q$105,14, FALSE)),"",VLOOKUP(A94,Treatments!$A$6:$Q$105,14, FALSE))</f>
        <v/>
      </c>
      <c r="I94" s="160" t="str">
        <f>IF(ISERROR(VLOOKUP(A94,Treatments!$A$6:$Q$105,15, FALSE)),"",VLOOKUP(A94,Treatments!$A$6:$Q$105,15, FALSE))</f>
        <v/>
      </c>
      <c r="J94" s="165" t="str">
        <f t="shared" si="5"/>
        <v/>
      </c>
    </row>
    <row r="95" spans="1:10">
      <c r="A95" s="164" t="str">
        <f>IF(ISBLANK(SortRisks!A692),"",SortRisks!A692)</f>
        <v/>
      </c>
      <c r="B95" s="159" t="str">
        <f>IF(ISERROR(VLOOKUP(A95,Treatments!$A$6:$Q$105,2, FALSE)),"",VLOOKUP(A95,Treatments!$A$6:$Q$105,2, FALSE))</f>
        <v/>
      </c>
      <c r="C95" s="159" t="str">
        <f>IF(ISERROR(VLOOKUP(A95,Treatments!$A$6:$Q$105,4, FALSE)),"",VLOOKUP(A95,Treatments!$A$6:$Q$105,4, FALSE))</f>
        <v/>
      </c>
      <c r="D95" s="159" t="str">
        <f>IF(ISERROR(VLOOKUP(A95,Treatments!$A$6:$Q$105,10, FALSE)),"",VLOOKUP(A95,Treatments!$A$6:$Q$105,10, FALSE))</f>
        <v/>
      </c>
      <c r="E95" s="160" t="str">
        <f>IF(ISERROR(VLOOKUP(A95,Treatments!$A$6:$Q$105,5, FALSE)),"",VLOOKUP(A95,Treatments!$A$6:$Q$105,5, FALSE))</f>
        <v/>
      </c>
      <c r="F95" s="160" t="str">
        <f>IF(ISERROR(VLOOKUP(A95,Treatments!$A$6:$Q$105,6, FALSE)),"",VLOOKUP(A95,Treatments!$A$6:$Q$105,6, FALSE))</f>
        <v/>
      </c>
      <c r="G95" s="161" t="str">
        <f t="shared" si="4"/>
        <v/>
      </c>
      <c r="H95" s="160" t="str">
        <f>IF(ISERROR(VLOOKUP(A95,Treatments!$A$6:$Q$105,14, FALSE)),"",VLOOKUP(A95,Treatments!$A$6:$Q$105,14, FALSE))</f>
        <v/>
      </c>
      <c r="I95" s="160" t="str">
        <f>IF(ISERROR(VLOOKUP(A95,Treatments!$A$6:$Q$105,15, FALSE)),"",VLOOKUP(A95,Treatments!$A$6:$Q$105,15, FALSE))</f>
        <v/>
      </c>
      <c r="J95" s="165" t="str">
        <f t="shared" si="5"/>
        <v/>
      </c>
    </row>
    <row r="96" spans="1:10">
      <c r="A96" s="164" t="str">
        <f>IF(ISBLANK(SortRisks!A693),"",SortRisks!A693)</f>
        <v/>
      </c>
      <c r="B96" s="159" t="str">
        <f>IF(ISERROR(VLOOKUP(A96,Treatments!$A$6:$Q$105,2, FALSE)),"",VLOOKUP(A96,Treatments!$A$6:$Q$105,2, FALSE))</f>
        <v/>
      </c>
      <c r="C96" s="159" t="str">
        <f>IF(ISERROR(VLOOKUP(A96,Treatments!$A$6:$Q$105,4, FALSE)),"",VLOOKUP(A96,Treatments!$A$6:$Q$105,4, FALSE))</f>
        <v/>
      </c>
      <c r="D96" s="159" t="str">
        <f>IF(ISERROR(VLOOKUP(A96,Treatments!$A$6:$Q$105,10, FALSE)),"",VLOOKUP(A96,Treatments!$A$6:$Q$105,10, FALSE))</f>
        <v/>
      </c>
      <c r="E96" s="160" t="str">
        <f>IF(ISERROR(VLOOKUP(A96,Treatments!$A$6:$Q$105,5, FALSE)),"",VLOOKUP(A96,Treatments!$A$6:$Q$105,5, FALSE))</f>
        <v/>
      </c>
      <c r="F96" s="160" t="str">
        <f>IF(ISERROR(VLOOKUP(A96,Treatments!$A$6:$Q$105,6, FALSE)),"",VLOOKUP(A96,Treatments!$A$6:$Q$105,6, FALSE))</f>
        <v/>
      </c>
      <c r="G96" s="161" t="str">
        <f t="shared" si="4"/>
        <v/>
      </c>
      <c r="H96" s="160" t="str">
        <f>IF(ISERROR(VLOOKUP(A96,Treatments!$A$6:$Q$105,14, FALSE)),"",VLOOKUP(A96,Treatments!$A$6:$Q$105,14, FALSE))</f>
        <v/>
      </c>
      <c r="I96" s="160" t="str">
        <f>IF(ISERROR(VLOOKUP(A96,Treatments!$A$6:$Q$105,15, FALSE)),"",VLOOKUP(A96,Treatments!$A$6:$Q$105,15, FALSE))</f>
        <v/>
      </c>
      <c r="J96" s="165" t="str">
        <f t="shared" si="5"/>
        <v/>
      </c>
    </row>
    <row r="97" spans="1:10">
      <c r="A97" s="164" t="str">
        <f>IF(ISBLANK(SortRisks!A694),"",SortRisks!A694)</f>
        <v/>
      </c>
      <c r="B97" s="159" t="str">
        <f>IF(ISERROR(VLOOKUP(A97,Treatments!$A$6:$Q$105,2, FALSE)),"",VLOOKUP(A97,Treatments!$A$6:$Q$105,2, FALSE))</f>
        <v/>
      </c>
      <c r="C97" s="159" t="str">
        <f>IF(ISERROR(VLOOKUP(A97,Treatments!$A$6:$Q$105,4, FALSE)),"",VLOOKUP(A97,Treatments!$A$6:$Q$105,4, FALSE))</f>
        <v/>
      </c>
      <c r="D97" s="159" t="str">
        <f>IF(ISERROR(VLOOKUP(A97,Treatments!$A$6:$Q$105,10, FALSE)),"",VLOOKUP(A97,Treatments!$A$6:$Q$105,10, FALSE))</f>
        <v/>
      </c>
      <c r="E97" s="160" t="str">
        <f>IF(ISERROR(VLOOKUP(A97,Treatments!$A$6:$Q$105,5, FALSE)),"",VLOOKUP(A97,Treatments!$A$6:$Q$105,5, FALSE))</f>
        <v/>
      </c>
      <c r="F97" s="160" t="str">
        <f>IF(ISERROR(VLOOKUP(A97,Treatments!$A$6:$Q$105,6, FALSE)),"",VLOOKUP(A97,Treatments!$A$6:$Q$105,6, FALSE))</f>
        <v/>
      </c>
      <c r="G97" s="161" t="str">
        <f t="shared" si="4"/>
        <v/>
      </c>
      <c r="H97" s="160" t="str">
        <f>IF(ISERROR(VLOOKUP(A97,Treatments!$A$6:$Q$105,14, FALSE)),"",VLOOKUP(A97,Treatments!$A$6:$Q$105,14, FALSE))</f>
        <v/>
      </c>
      <c r="I97" s="160" t="str">
        <f>IF(ISERROR(VLOOKUP(A97,Treatments!$A$6:$Q$105,15, FALSE)),"",VLOOKUP(A97,Treatments!$A$6:$Q$105,15, FALSE))</f>
        <v/>
      </c>
      <c r="J97" s="165" t="str">
        <f t="shared" si="5"/>
        <v/>
      </c>
    </row>
    <row r="98" spans="1:10">
      <c r="A98" s="164" t="str">
        <f>IF(ISBLANK(SortRisks!A695),"",SortRisks!A695)</f>
        <v/>
      </c>
      <c r="B98" s="159" t="str">
        <f>IF(ISERROR(VLOOKUP(A98,Treatments!$A$6:$Q$105,2, FALSE)),"",VLOOKUP(A98,Treatments!$A$6:$Q$105,2, FALSE))</f>
        <v/>
      </c>
      <c r="C98" s="159" t="str">
        <f>IF(ISERROR(VLOOKUP(A98,Treatments!$A$6:$Q$105,4, FALSE)),"",VLOOKUP(A98,Treatments!$A$6:$Q$105,4, FALSE))</f>
        <v/>
      </c>
      <c r="D98" s="159" t="str">
        <f>IF(ISERROR(VLOOKUP(A98,Treatments!$A$6:$Q$105,10, FALSE)),"",VLOOKUP(A98,Treatments!$A$6:$Q$105,10, FALSE))</f>
        <v/>
      </c>
      <c r="E98" s="160" t="str">
        <f>IF(ISERROR(VLOOKUP(A98,Treatments!$A$6:$Q$105,5, FALSE)),"",VLOOKUP(A98,Treatments!$A$6:$Q$105,5, FALSE))</f>
        <v/>
      </c>
      <c r="F98" s="160" t="str">
        <f>IF(ISERROR(VLOOKUP(A98,Treatments!$A$6:$Q$105,6, FALSE)),"",VLOOKUP(A98,Treatments!$A$6:$Q$105,6, FALSE))</f>
        <v/>
      </c>
      <c r="G98" s="161" t="str">
        <f t="shared" si="4"/>
        <v/>
      </c>
      <c r="H98" s="160" t="str">
        <f>IF(ISERROR(VLOOKUP(A98,Treatments!$A$6:$Q$105,14, FALSE)),"",VLOOKUP(A98,Treatments!$A$6:$Q$105,14, FALSE))</f>
        <v/>
      </c>
      <c r="I98" s="160" t="str">
        <f>IF(ISERROR(VLOOKUP(A98,Treatments!$A$6:$Q$105,15, FALSE)),"",VLOOKUP(A98,Treatments!$A$6:$Q$105,15, FALSE))</f>
        <v/>
      </c>
      <c r="J98" s="165" t="str">
        <f t="shared" si="5"/>
        <v/>
      </c>
    </row>
    <row r="99" spans="1:10">
      <c r="A99" s="164" t="str">
        <f>IF(ISBLANK(SortRisks!A696),"",SortRisks!A696)</f>
        <v/>
      </c>
      <c r="B99" s="159" t="str">
        <f>IF(ISERROR(VLOOKUP(A99,Treatments!$A$6:$Q$105,2, FALSE)),"",VLOOKUP(A99,Treatments!$A$6:$Q$105,2, FALSE))</f>
        <v/>
      </c>
      <c r="C99" s="159" t="str">
        <f>IF(ISERROR(VLOOKUP(A99,Treatments!$A$6:$Q$105,4, FALSE)),"",VLOOKUP(A99,Treatments!$A$6:$Q$105,4, FALSE))</f>
        <v/>
      </c>
      <c r="D99" s="159" t="str">
        <f>IF(ISERROR(VLOOKUP(A99,Treatments!$A$6:$Q$105,10, FALSE)),"",VLOOKUP(A99,Treatments!$A$6:$Q$105,10, FALSE))</f>
        <v/>
      </c>
      <c r="E99" s="160" t="str">
        <f>IF(ISERROR(VLOOKUP(A99,Treatments!$A$6:$Q$105,5, FALSE)),"",VLOOKUP(A99,Treatments!$A$6:$Q$105,5, FALSE))</f>
        <v/>
      </c>
      <c r="F99" s="160" t="str">
        <f>IF(ISERROR(VLOOKUP(A99,Treatments!$A$6:$Q$105,6, FALSE)),"",VLOOKUP(A99,Treatments!$A$6:$Q$105,6, FALSE))</f>
        <v/>
      </c>
      <c r="G99" s="161" t="str">
        <f t="shared" si="4"/>
        <v/>
      </c>
      <c r="H99" s="160" t="str">
        <f>IF(ISERROR(VLOOKUP(A99,Treatments!$A$6:$Q$105,14, FALSE)),"",VLOOKUP(A99,Treatments!$A$6:$Q$105,14, FALSE))</f>
        <v/>
      </c>
      <c r="I99" s="160" t="str">
        <f>IF(ISERROR(VLOOKUP(A99,Treatments!$A$6:$Q$105,15, FALSE)),"",VLOOKUP(A99,Treatments!$A$6:$Q$105,15, FALSE))</f>
        <v/>
      </c>
      <c r="J99" s="165" t="str">
        <f t="shared" si="5"/>
        <v/>
      </c>
    </row>
    <row r="100" spans="1:10">
      <c r="A100" s="164" t="str">
        <f>IF(ISBLANK(SortRisks!A697),"",SortRisks!A697)</f>
        <v/>
      </c>
      <c r="B100" s="159" t="str">
        <f>IF(ISERROR(VLOOKUP(A100,Treatments!$A$6:$Q$105,2, FALSE)),"",VLOOKUP(A100,Treatments!$A$6:$Q$105,2, FALSE))</f>
        <v/>
      </c>
      <c r="C100" s="159" t="str">
        <f>IF(ISERROR(VLOOKUP(A100,Treatments!$A$6:$Q$105,4, FALSE)),"",VLOOKUP(A100,Treatments!$A$6:$Q$105,4, FALSE))</f>
        <v/>
      </c>
      <c r="D100" s="159" t="str">
        <f>IF(ISERROR(VLOOKUP(A100,Treatments!$A$6:$Q$105,10, FALSE)),"",VLOOKUP(A100,Treatments!$A$6:$Q$105,10, FALSE))</f>
        <v/>
      </c>
      <c r="E100" s="160" t="str">
        <f>IF(ISERROR(VLOOKUP(A100,Treatments!$A$6:$Q$105,5, FALSE)),"",VLOOKUP(A100,Treatments!$A$6:$Q$105,5, FALSE))</f>
        <v/>
      </c>
      <c r="F100" s="160" t="str">
        <f>IF(ISERROR(VLOOKUP(A100,Treatments!$A$6:$Q$105,6, FALSE)),"",VLOOKUP(A100,Treatments!$A$6:$Q$105,6, FALSE))</f>
        <v/>
      </c>
      <c r="G100" s="161" t="str">
        <f t="shared" si="4"/>
        <v/>
      </c>
      <c r="H100" s="160" t="str">
        <f>IF(ISERROR(VLOOKUP(A100,Treatments!$A$6:$Q$105,14, FALSE)),"",VLOOKUP(A100,Treatments!$A$6:$Q$105,14, FALSE))</f>
        <v/>
      </c>
      <c r="I100" s="160" t="str">
        <f>IF(ISERROR(VLOOKUP(A100,Treatments!$A$6:$Q$105,15, FALSE)),"",VLOOKUP(A100,Treatments!$A$6:$Q$105,15, FALSE))</f>
        <v/>
      </c>
      <c r="J100" s="165" t="str">
        <f t="shared" si="5"/>
        <v/>
      </c>
    </row>
    <row r="101" spans="1:10">
      <c r="A101" s="164" t="str">
        <f>IF(ISBLANK(SortRisks!A698),"",SortRisks!A698)</f>
        <v/>
      </c>
      <c r="B101" s="159" t="str">
        <f>IF(ISERROR(VLOOKUP(A101,Treatments!$A$6:$Q$105,2, FALSE)),"",VLOOKUP(A101,Treatments!$A$6:$Q$105,2, FALSE))</f>
        <v/>
      </c>
      <c r="C101" s="159" t="str">
        <f>IF(ISERROR(VLOOKUP(A101,Treatments!$A$6:$Q$105,4, FALSE)),"",VLOOKUP(A101,Treatments!$A$6:$Q$105,4, FALSE))</f>
        <v/>
      </c>
      <c r="D101" s="159" t="str">
        <f>IF(ISERROR(VLOOKUP(A101,Treatments!$A$6:$Q$105,10, FALSE)),"",VLOOKUP(A101,Treatments!$A$6:$Q$105,10, FALSE))</f>
        <v/>
      </c>
      <c r="E101" s="160" t="str">
        <f>IF(ISERROR(VLOOKUP(A101,Treatments!$A$6:$Q$105,5, FALSE)),"",VLOOKUP(A101,Treatments!$A$6:$Q$105,5, FALSE))</f>
        <v/>
      </c>
      <c r="F101" s="160" t="str">
        <f>IF(ISERROR(VLOOKUP(A101,Treatments!$A$6:$Q$105,6, FALSE)),"",VLOOKUP(A101,Treatments!$A$6:$Q$105,6, FALSE))</f>
        <v/>
      </c>
      <c r="G101" s="161" t="str">
        <f t="shared" si="4"/>
        <v/>
      </c>
      <c r="H101" s="160" t="str">
        <f>IF(ISERROR(VLOOKUP(A101,Treatments!$A$6:$Q$105,14, FALSE)),"",VLOOKUP(A101,Treatments!$A$6:$Q$105,14, FALSE))</f>
        <v/>
      </c>
      <c r="I101" s="160" t="str">
        <f>IF(ISERROR(VLOOKUP(A101,Treatments!$A$6:$Q$105,15, FALSE)),"",VLOOKUP(A101,Treatments!$A$6:$Q$105,15, FALSE))</f>
        <v/>
      </c>
      <c r="J101" s="165" t="str">
        <f t="shared" si="5"/>
        <v/>
      </c>
    </row>
    <row r="102" spans="1:10">
      <c r="A102" s="164" t="str">
        <f>IF(ISBLANK(SortRisks!A699),"",SortRisks!A699)</f>
        <v/>
      </c>
      <c r="B102" s="159" t="str">
        <f>IF(ISERROR(VLOOKUP(A102,Treatments!$A$6:$Q$105,2, FALSE)),"",VLOOKUP(A102,Treatments!$A$6:$Q$105,2, FALSE))</f>
        <v/>
      </c>
      <c r="C102" s="159" t="str">
        <f>IF(ISERROR(VLOOKUP(A102,Treatments!$A$6:$Q$105,4, FALSE)),"",VLOOKUP(A102,Treatments!$A$6:$Q$105,4, FALSE))</f>
        <v/>
      </c>
      <c r="D102" s="159" t="str">
        <f>IF(ISERROR(VLOOKUP(A102,Treatments!$A$6:$Q$105,10, FALSE)),"",VLOOKUP(A102,Treatments!$A$6:$Q$105,10, FALSE))</f>
        <v/>
      </c>
      <c r="E102" s="160" t="str">
        <f>IF(ISERROR(VLOOKUP(A102,Treatments!$A$6:$Q$105,5, FALSE)),"",VLOOKUP(A102,Treatments!$A$6:$Q$105,5, FALSE))</f>
        <v/>
      </c>
      <c r="F102" s="160" t="str">
        <f>IF(ISERROR(VLOOKUP(A102,Treatments!$A$6:$Q$105,6, FALSE)),"",VLOOKUP(A102,Treatments!$A$6:$Q$105,6, FALSE))</f>
        <v/>
      </c>
      <c r="G102" s="161" t="str">
        <f t="shared" si="4"/>
        <v/>
      </c>
      <c r="H102" s="160" t="str">
        <f>IF(ISERROR(VLOOKUP(A102,Treatments!$A$6:$Q$105,14, FALSE)),"",VLOOKUP(A102,Treatments!$A$6:$Q$105,14, FALSE))</f>
        <v/>
      </c>
      <c r="I102" s="160" t="str">
        <f>IF(ISERROR(VLOOKUP(A102,Treatments!$A$6:$Q$105,15, FALSE)),"",VLOOKUP(A102,Treatments!$A$6:$Q$105,15, FALSE))</f>
        <v/>
      </c>
      <c r="J102" s="165" t="str">
        <f t="shared" si="5"/>
        <v/>
      </c>
    </row>
    <row r="103" spans="1:10">
      <c r="A103" s="164" t="str">
        <f>IF(ISBLANK(SortRisks!A700),"",SortRisks!A700)</f>
        <v/>
      </c>
      <c r="B103" s="159" t="str">
        <f>IF(ISERROR(VLOOKUP(A103,Treatments!$A$6:$Q$105,2, FALSE)),"",VLOOKUP(A103,Treatments!$A$6:$Q$105,2, FALSE))</f>
        <v/>
      </c>
      <c r="C103" s="159" t="str">
        <f>IF(ISERROR(VLOOKUP(A103,Treatments!$A$6:$Q$105,4, FALSE)),"",VLOOKUP(A103,Treatments!$A$6:$Q$105,4, FALSE))</f>
        <v/>
      </c>
      <c r="D103" s="159" t="str">
        <f>IF(ISERROR(VLOOKUP(A103,Treatments!$A$6:$Q$105,10, FALSE)),"",VLOOKUP(A103,Treatments!$A$6:$Q$105,10, FALSE))</f>
        <v/>
      </c>
      <c r="E103" s="160" t="str">
        <f>IF(ISERROR(VLOOKUP(A103,Treatments!$A$6:$Q$105,5, FALSE)),"",VLOOKUP(A103,Treatments!$A$6:$Q$105,5, FALSE))</f>
        <v/>
      </c>
      <c r="F103" s="160" t="str">
        <f>IF(ISERROR(VLOOKUP(A103,Treatments!$A$6:$Q$105,6, FALSE)),"",VLOOKUP(A103,Treatments!$A$6:$Q$105,6, FALSE))</f>
        <v/>
      </c>
      <c r="G103" s="161" t="str">
        <f t="shared" si="4"/>
        <v/>
      </c>
      <c r="H103" s="160" t="str">
        <f>IF(ISERROR(VLOOKUP(A103,Treatments!$A$6:$Q$105,14, FALSE)),"",VLOOKUP(A103,Treatments!$A$6:$Q$105,14, FALSE))</f>
        <v/>
      </c>
      <c r="I103" s="160" t="str">
        <f>IF(ISERROR(VLOOKUP(A103,Treatments!$A$6:$Q$105,15, FALSE)),"",VLOOKUP(A103,Treatments!$A$6:$Q$105,15, FALSE))</f>
        <v/>
      </c>
      <c r="J103" s="165" t="str">
        <f t="shared" si="5"/>
        <v/>
      </c>
    </row>
    <row r="104" spans="1:10">
      <c r="A104" s="164" t="str">
        <f>IF(ISBLANK(SortRisks!A701),"",SortRisks!A701)</f>
        <v/>
      </c>
      <c r="B104" s="159" t="str">
        <f>IF(ISERROR(VLOOKUP(A104,Treatments!$A$6:$Q$105,2, FALSE)),"",VLOOKUP(A104,Treatments!$A$6:$Q$105,2, FALSE))</f>
        <v/>
      </c>
      <c r="C104" s="159" t="str">
        <f>IF(ISERROR(VLOOKUP(A104,Treatments!$A$6:$Q$105,4, FALSE)),"",VLOOKUP(A104,Treatments!$A$6:$Q$105,4, FALSE))</f>
        <v/>
      </c>
      <c r="D104" s="159" t="str">
        <f>IF(ISERROR(VLOOKUP(A104,Treatments!$A$6:$Q$105,10, FALSE)),"",VLOOKUP(A104,Treatments!$A$6:$Q$105,10, FALSE))</f>
        <v/>
      </c>
      <c r="E104" s="160" t="str">
        <f>IF(ISERROR(VLOOKUP(A104,Treatments!$A$6:$Q$105,5, FALSE)),"",VLOOKUP(A104,Treatments!$A$6:$Q$105,5, FALSE))</f>
        <v/>
      </c>
      <c r="F104" s="160" t="str">
        <f>IF(ISERROR(VLOOKUP(A104,Treatments!$A$6:$Q$105,6, FALSE)),"",VLOOKUP(A104,Treatments!$A$6:$Q$105,6, FALSE))</f>
        <v/>
      </c>
      <c r="G104" s="161" t="str">
        <f t="shared" si="4"/>
        <v/>
      </c>
      <c r="H104" s="160" t="str">
        <f>IF(ISERROR(VLOOKUP(A104,Treatments!$A$6:$Q$105,14, FALSE)),"",VLOOKUP(A104,Treatments!$A$6:$Q$105,14, FALSE))</f>
        <v/>
      </c>
      <c r="I104" s="160" t="str">
        <f>IF(ISERROR(VLOOKUP(A104,Treatments!$A$6:$Q$105,15, FALSE)),"",VLOOKUP(A104,Treatments!$A$6:$Q$105,15, FALSE))</f>
        <v/>
      </c>
      <c r="J104" s="165" t="str">
        <f t="shared" si="5"/>
        <v/>
      </c>
    </row>
    <row r="105" spans="1:10" ht="15" thickBot="1">
      <c r="A105" s="166" t="str">
        <f>IF(ISBLANK(SortRisks!A702),"",SortRisks!A702)</f>
        <v/>
      </c>
      <c r="B105" s="167" t="str">
        <f>IF(ISERROR(VLOOKUP(A105,Treatments!$A$6:$Q$105,2, FALSE)),"",VLOOKUP(A105,Treatments!$A$6:$Q$105,2, FALSE))</f>
        <v/>
      </c>
      <c r="C105" s="167" t="str">
        <f>IF(ISERROR(VLOOKUP(A105,Treatments!$A$6:$Q$105,4, FALSE)),"",VLOOKUP(A105,Treatments!$A$6:$Q$105,4, FALSE))</f>
        <v/>
      </c>
      <c r="D105" s="167" t="str">
        <f>IF(ISERROR(VLOOKUP(A105,Treatments!$A$6:$Q$105,10, FALSE)),"",VLOOKUP(A105,Treatments!$A$6:$Q$105,10, FALSE))</f>
        <v/>
      </c>
      <c r="E105" s="168" t="str">
        <f>IF(ISERROR(VLOOKUP(A105,Treatments!$A$6:$Q$105,5, FALSE)),"",VLOOKUP(A105,Treatments!$A$6:$Q$105,5, FALSE))</f>
        <v/>
      </c>
      <c r="F105" s="168" t="str">
        <f>IF(ISERROR(VLOOKUP(A105,Treatments!$A$6:$Q$105,6, FALSE)),"",VLOOKUP(A105,Treatments!$A$6:$Q$105,6, FALSE))</f>
        <v/>
      </c>
      <c r="G105" s="169" t="str">
        <f t="shared" si="4"/>
        <v/>
      </c>
      <c r="H105" s="168" t="str">
        <f>IF(ISERROR(VLOOKUP(A105,Treatments!$A$6:$Q$105,14, FALSE)),"",VLOOKUP(A105,Treatments!$A$6:$Q$105,14, FALSE))</f>
        <v/>
      </c>
      <c r="I105" s="168" t="str">
        <f>IF(ISERROR(VLOOKUP(A105,Treatments!$A$6:$Q$105,15, FALSE)),"",VLOOKUP(A105,Treatments!$A$6:$Q$105,15, FALSE))</f>
        <v/>
      </c>
      <c r="J105" s="170" t="str">
        <f t="shared" si="5"/>
        <v/>
      </c>
    </row>
  </sheetData>
  <sheetProtection selectLockedCells="1"/>
  <mergeCells count="10">
    <mergeCell ref="E4:G4"/>
    <mergeCell ref="A4:C4"/>
    <mergeCell ref="H4:J4"/>
    <mergeCell ref="A1:J1"/>
    <mergeCell ref="C2:E2"/>
    <mergeCell ref="F2:G2"/>
    <mergeCell ref="H2:I2"/>
    <mergeCell ref="C3:E3"/>
    <mergeCell ref="F3:G3"/>
    <mergeCell ref="H3:I3"/>
  </mergeCells>
  <conditionalFormatting sqref="G6:G105">
    <cfRule type="cellIs" dxfId="137" priority="124" stopIfTrue="1" operator="equal">
      <formula>"Low"</formula>
    </cfRule>
    <cfRule type="cellIs" dxfId="136" priority="126" stopIfTrue="1" operator="equal">
      <formula>"High"</formula>
    </cfRule>
    <cfRule type="cellIs" dxfId="135" priority="127" stopIfTrue="1" operator="equal">
      <formula>"Extreme"</formula>
    </cfRule>
  </conditionalFormatting>
  <conditionalFormatting sqref="G6:G105">
    <cfRule type="cellIs" dxfId="134" priority="125" stopIfTrue="1" operator="equal">
      <formula>"Medium"</formula>
    </cfRule>
  </conditionalFormatting>
  <conditionalFormatting sqref="G6:G105">
    <cfRule type="cellIs" dxfId="133" priority="128" stopIfTrue="1" operator="equal">
      <formula>"""Adequate"""</formula>
    </cfRule>
  </conditionalFormatting>
  <conditionalFormatting sqref="G6:G105">
    <cfRule type="cellIs" dxfId="132" priority="121" operator="equal">
      <formula>"Has Room for improvement"</formula>
    </cfRule>
    <cfRule type="cellIs" dxfId="131" priority="122" stopIfTrue="1" operator="equal">
      <formula>"Inadequate"</formula>
    </cfRule>
    <cfRule type="cellIs" dxfId="130" priority="123" stopIfTrue="1" operator="equal">
      <formula>"Adequate"</formula>
    </cfRule>
  </conditionalFormatting>
  <conditionalFormatting sqref="G6:G105">
    <cfRule type="cellIs" dxfId="129" priority="118" stopIfTrue="1" operator="equal">
      <formula>"Low"</formula>
    </cfRule>
    <cfRule type="cellIs" dxfId="128" priority="119" stopIfTrue="1" operator="equal">
      <formula>"High"</formula>
    </cfRule>
    <cfRule type="cellIs" dxfId="127" priority="120" stopIfTrue="1" operator="equal">
      <formula>"Extreme"</formula>
    </cfRule>
  </conditionalFormatting>
  <conditionalFormatting sqref="G6:G105">
    <cfRule type="cellIs" dxfId="126" priority="117" stopIfTrue="1" operator="equal">
      <formula>"Medium"</formula>
    </cfRule>
  </conditionalFormatting>
  <conditionalFormatting sqref="G6:G105">
    <cfRule type="cellIs" dxfId="125" priority="116" stopIfTrue="1" operator="equal">
      <formula>"""Adequate"""</formula>
    </cfRule>
  </conditionalFormatting>
  <conditionalFormatting sqref="G6:G105">
    <cfRule type="cellIs" dxfId="124" priority="113" operator="equal">
      <formula>"Has Room for improvement"</formula>
    </cfRule>
    <cfRule type="cellIs" dxfId="123" priority="114" stopIfTrue="1" operator="equal">
      <formula>"Inadequate"</formula>
    </cfRule>
    <cfRule type="cellIs" dxfId="122" priority="115" stopIfTrue="1" operator="equal">
      <formula>"Adequate"</formula>
    </cfRule>
  </conditionalFormatting>
  <conditionalFormatting sqref="G6:G105">
    <cfRule type="cellIs" dxfId="121" priority="110" stopIfTrue="1" operator="equal">
      <formula>"Low"</formula>
    </cfRule>
    <cfRule type="cellIs" dxfId="120" priority="111" stopIfTrue="1" operator="equal">
      <formula>"High"</formula>
    </cfRule>
    <cfRule type="cellIs" dxfId="119" priority="112" stopIfTrue="1" operator="equal">
      <formula>"Extreme"</formula>
    </cfRule>
  </conditionalFormatting>
  <conditionalFormatting sqref="G6:G105">
    <cfRule type="cellIs" dxfId="118" priority="109" stopIfTrue="1" operator="equal">
      <formula>"Medium"</formula>
    </cfRule>
  </conditionalFormatting>
  <conditionalFormatting sqref="G6:G105">
    <cfRule type="cellIs" dxfId="117" priority="108" stopIfTrue="1" operator="equal">
      <formula>"""Adequate"""</formula>
    </cfRule>
  </conditionalFormatting>
  <conditionalFormatting sqref="G6:G105">
    <cfRule type="cellIs" dxfId="116" priority="105" operator="equal">
      <formula>"Has Room for improvement"</formula>
    </cfRule>
    <cfRule type="cellIs" dxfId="115" priority="106" stopIfTrue="1" operator="equal">
      <formula>"Inadequate"</formula>
    </cfRule>
    <cfRule type="cellIs" dxfId="114" priority="107" stopIfTrue="1" operator="equal">
      <formula>"Adequate"</formula>
    </cfRule>
  </conditionalFormatting>
  <conditionalFormatting sqref="G6:G105">
    <cfRule type="cellIs" dxfId="113" priority="102" stopIfTrue="1" operator="equal">
      <formula>"Low"</formula>
    </cfRule>
    <cfRule type="cellIs" dxfId="112" priority="103" stopIfTrue="1" operator="equal">
      <formula>"High"</formula>
    </cfRule>
    <cfRule type="cellIs" dxfId="111" priority="104" stopIfTrue="1" operator="equal">
      <formula>"Extreme"</formula>
    </cfRule>
  </conditionalFormatting>
  <conditionalFormatting sqref="G6:G105">
    <cfRule type="cellIs" dxfId="110" priority="101" stopIfTrue="1" operator="equal">
      <formula>"Medium"</formula>
    </cfRule>
  </conditionalFormatting>
  <conditionalFormatting sqref="G6:G105">
    <cfRule type="cellIs" dxfId="109" priority="100" stopIfTrue="1" operator="equal">
      <formula>"""Adequate"""</formula>
    </cfRule>
  </conditionalFormatting>
  <conditionalFormatting sqref="G6:G105">
    <cfRule type="cellIs" dxfId="108" priority="97" operator="equal">
      <formula>"Has Room for improvement"</formula>
    </cfRule>
    <cfRule type="cellIs" dxfId="107" priority="98" stopIfTrue="1" operator="equal">
      <formula>"Inadequate"</formula>
    </cfRule>
    <cfRule type="cellIs" dxfId="106" priority="99" stopIfTrue="1" operator="equal">
      <formula>"Adequate"</formula>
    </cfRule>
  </conditionalFormatting>
  <conditionalFormatting sqref="G6:G105">
    <cfRule type="cellIs" dxfId="105" priority="94" stopIfTrue="1" operator="equal">
      <formula>"Low"</formula>
    </cfRule>
    <cfRule type="cellIs" dxfId="104" priority="95" stopIfTrue="1" operator="equal">
      <formula>"High"</formula>
    </cfRule>
    <cfRule type="cellIs" dxfId="103" priority="96" stopIfTrue="1" operator="equal">
      <formula>"Extreme"</formula>
    </cfRule>
  </conditionalFormatting>
  <conditionalFormatting sqref="G6:G105">
    <cfRule type="cellIs" dxfId="102" priority="93" stopIfTrue="1" operator="equal">
      <formula>"Medium"</formula>
    </cfRule>
  </conditionalFormatting>
  <conditionalFormatting sqref="G6:G105">
    <cfRule type="cellIs" dxfId="101" priority="92" stopIfTrue="1" operator="equal">
      <formula>"""Adequate"""</formula>
    </cfRule>
  </conditionalFormatting>
  <conditionalFormatting sqref="G6:G105">
    <cfRule type="cellIs" dxfId="100" priority="89" operator="equal">
      <formula>"Has Room for improvement"</formula>
    </cfRule>
    <cfRule type="cellIs" dxfId="99" priority="90" stopIfTrue="1" operator="equal">
      <formula>"Inadequate"</formula>
    </cfRule>
    <cfRule type="cellIs" dxfId="98" priority="91" stopIfTrue="1" operator="equal">
      <formula>"Adequate"</formula>
    </cfRule>
  </conditionalFormatting>
  <conditionalFormatting sqref="G6:G105">
    <cfRule type="cellIs" dxfId="97" priority="86" stopIfTrue="1" operator="equal">
      <formula>"Low"</formula>
    </cfRule>
    <cfRule type="cellIs" dxfId="96" priority="87" stopIfTrue="1" operator="equal">
      <formula>"High"</formula>
    </cfRule>
    <cfRule type="cellIs" dxfId="95" priority="88" stopIfTrue="1" operator="equal">
      <formula>"Extreme"</formula>
    </cfRule>
  </conditionalFormatting>
  <conditionalFormatting sqref="G6:G105">
    <cfRule type="cellIs" dxfId="94" priority="85" stopIfTrue="1" operator="equal">
      <formula>"Medium"</formula>
    </cfRule>
  </conditionalFormatting>
  <conditionalFormatting sqref="G6:G105">
    <cfRule type="cellIs" dxfId="93" priority="84" stopIfTrue="1" operator="equal">
      <formula>"""Adequate"""</formula>
    </cfRule>
  </conditionalFormatting>
  <conditionalFormatting sqref="G6:G105">
    <cfRule type="cellIs" dxfId="92" priority="81" operator="equal">
      <formula>"Has Room for improvement"</formula>
    </cfRule>
    <cfRule type="cellIs" dxfId="91" priority="82" stopIfTrue="1" operator="equal">
      <formula>"Inadequate"</formula>
    </cfRule>
    <cfRule type="cellIs" dxfId="90" priority="83" stopIfTrue="1" operator="equal">
      <formula>"Adequate"</formula>
    </cfRule>
  </conditionalFormatting>
  <conditionalFormatting sqref="G6:G105">
    <cfRule type="cellIs" dxfId="89" priority="78" stopIfTrue="1" operator="equal">
      <formula>"Low"</formula>
    </cfRule>
    <cfRule type="cellIs" dxfId="88" priority="79" stopIfTrue="1" operator="equal">
      <formula>"High"</formula>
    </cfRule>
    <cfRule type="cellIs" dxfId="87" priority="80" stopIfTrue="1" operator="equal">
      <formula>"Extreme"</formula>
    </cfRule>
  </conditionalFormatting>
  <conditionalFormatting sqref="G6:G105">
    <cfRule type="cellIs" dxfId="86" priority="77" stopIfTrue="1" operator="equal">
      <formula>"Medium"</formula>
    </cfRule>
  </conditionalFormatting>
  <conditionalFormatting sqref="G6:G105">
    <cfRule type="cellIs" dxfId="85" priority="76" stopIfTrue="1" operator="equal">
      <formula>"""Adequate"""</formula>
    </cfRule>
  </conditionalFormatting>
  <conditionalFormatting sqref="G6:G105">
    <cfRule type="cellIs" dxfId="84" priority="73" operator="equal">
      <formula>"Has Room for improvement"</formula>
    </cfRule>
    <cfRule type="cellIs" dxfId="83" priority="74" stopIfTrue="1" operator="equal">
      <formula>"Inadequate"</formula>
    </cfRule>
    <cfRule type="cellIs" dxfId="82" priority="75" stopIfTrue="1" operator="equal">
      <formula>"Adequate"</formula>
    </cfRule>
  </conditionalFormatting>
  <conditionalFormatting sqref="G6:G105">
    <cfRule type="cellIs" dxfId="81" priority="70" stopIfTrue="1" operator="equal">
      <formula>"Low"</formula>
    </cfRule>
    <cfRule type="cellIs" dxfId="80" priority="71" stopIfTrue="1" operator="equal">
      <formula>"High"</formula>
    </cfRule>
    <cfRule type="cellIs" dxfId="79" priority="72" stopIfTrue="1" operator="equal">
      <formula>"Extreme"</formula>
    </cfRule>
  </conditionalFormatting>
  <conditionalFormatting sqref="G6:G105">
    <cfRule type="cellIs" dxfId="78" priority="69" stopIfTrue="1" operator="equal">
      <formula>"Medium"</formula>
    </cfRule>
  </conditionalFormatting>
  <conditionalFormatting sqref="G6:G105">
    <cfRule type="cellIs" dxfId="77" priority="68" stopIfTrue="1" operator="equal">
      <formula>"""Adequate"""</formula>
    </cfRule>
  </conditionalFormatting>
  <conditionalFormatting sqref="G6:G105">
    <cfRule type="cellIs" dxfId="76" priority="65" operator="equal">
      <formula>"Has Room for improvement"</formula>
    </cfRule>
    <cfRule type="cellIs" dxfId="75" priority="66" stopIfTrue="1" operator="equal">
      <formula>"Inadequate"</formula>
    </cfRule>
    <cfRule type="cellIs" dxfId="74" priority="67" stopIfTrue="1" operator="equal">
      <formula>"Adequate"</formula>
    </cfRule>
  </conditionalFormatting>
  <conditionalFormatting sqref="J6:J105">
    <cfRule type="cellIs" dxfId="73" priority="60" stopIfTrue="1" operator="equal">
      <formula>"Low"</formula>
    </cfRule>
    <cfRule type="cellIs" dxfId="72" priority="62" stopIfTrue="1" operator="equal">
      <formula>"High"</formula>
    </cfRule>
    <cfRule type="cellIs" dxfId="71" priority="63" stopIfTrue="1" operator="equal">
      <formula>"Extreme"</formula>
    </cfRule>
  </conditionalFormatting>
  <conditionalFormatting sqref="J6:J105">
    <cfRule type="cellIs" dxfId="70" priority="61" stopIfTrue="1" operator="equal">
      <formula>"Medium"</formula>
    </cfRule>
  </conditionalFormatting>
  <conditionalFormatting sqref="J6:J105">
    <cfRule type="cellIs" dxfId="69" priority="64" stopIfTrue="1" operator="equal">
      <formula>"""Adequate"""</formula>
    </cfRule>
  </conditionalFormatting>
  <conditionalFormatting sqref="J6:J105">
    <cfRule type="cellIs" dxfId="68" priority="57" operator="equal">
      <formula>"Has Room for improvement"</formula>
    </cfRule>
    <cfRule type="cellIs" dxfId="67" priority="58" stopIfTrue="1" operator="equal">
      <formula>"Inadequate"</formula>
    </cfRule>
    <cfRule type="cellIs" dxfId="66" priority="59" stopIfTrue="1" operator="equal">
      <formula>"Adequate"</formula>
    </cfRule>
  </conditionalFormatting>
  <conditionalFormatting sqref="J6:J105">
    <cfRule type="cellIs" dxfId="65" priority="54" stopIfTrue="1" operator="equal">
      <formula>"Low"</formula>
    </cfRule>
    <cfRule type="cellIs" dxfId="64" priority="55" stopIfTrue="1" operator="equal">
      <formula>"High"</formula>
    </cfRule>
    <cfRule type="cellIs" dxfId="63" priority="56" stopIfTrue="1" operator="equal">
      <formula>"Extreme"</formula>
    </cfRule>
  </conditionalFormatting>
  <conditionalFormatting sqref="J6:J105">
    <cfRule type="cellIs" dxfId="62" priority="53" stopIfTrue="1" operator="equal">
      <formula>"Medium"</formula>
    </cfRule>
  </conditionalFormatting>
  <conditionalFormatting sqref="J6:J105">
    <cfRule type="cellIs" dxfId="61" priority="52" stopIfTrue="1" operator="equal">
      <formula>"""Adequate"""</formula>
    </cfRule>
  </conditionalFormatting>
  <conditionalFormatting sqref="J6:J105">
    <cfRule type="cellIs" dxfId="60" priority="49" operator="equal">
      <formula>"Has Room for improvement"</formula>
    </cfRule>
    <cfRule type="cellIs" dxfId="59" priority="50" stopIfTrue="1" operator="equal">
      <formula>"Inadequate"</formula>
    </cfRule>
    <cfRule type="cellIs" dxfId="58" priority="51" stopIfTrue="1" operator="equal">
      <formula>"Adequate"</formula>
    </cfRule>
  </conditionalFormatting>
  <conditionalFormatting sqref="J6:J105">
    <cfRule type="cellIs" dxfId="57" priority="46" stopIfTrue="1" operator="equal">
      <formula>"Low"</formula>
    </cfRule>
    <cfRule type="cellIs" dxfId="56" priority="47" stopIfTrue="1" operator="equal">
      <formula>"High"</formula>
    </cfRule>
    <cfRule type="cellIs" dxfId="55" priority="48" stopIfTrue="1" operator="equal">
      <formula>"Extreme"</formula>
    </cfRule>
  </conditionalFormatting>
  <conditionalFormatting sqref="J6:J105">
    <cfRule type="cellIs" dxfId="54" priority="45" stopIfTrue="1" operator="equal">
      <formula>"Medium"</formula>
    </cfRule>
  </conditionalFormatting>
  <conditionalFormatting sqref="J6:J105">
    <cfRule type="cellIs" dxfId="53" priority="44" stopIfTrue="1" operator="equal">
      <formula>"""Adequate"""</formula>
    </cfRule>
  </conditionalFormatting>
  <conditionalFormatting sqref="J6:J105">
    <cfRule type="cellIs" dxfId="52" priority="41" operator="equal">
      <formula>"Has Room for improvement"</formula>
    </cfRule>
    <cfRule type="cellIs" dxfId="51" priority="42" stopIfTrue="1" operator="equal">
      <formula>"Inadequate"</formula>
    </cfRule>
    <cfRule type="cellIs" dxfId="50" priority="43" stopIfTrue="1" operator="equal">
      <formula>"Adequate"</formula>
    </cfRule>
  </conditionalFormatting>
  <conditionalFormatting sqref="J6:J105">
    <cfRule type="cellIs" dxfId="49" priority="38" stopIfTrue="1" operator="equal">
      <formula>"Low"</formula>
    </cfRule>
    <cfRule type="cellIs" dxfId="48" priority="39" stopIfTrue="1" operator="equal">
      <formula>"High"</formula>
    </cfRule>
    <cfRule type="cellIs" dxfId="47" priority="40" stopIfTrue="1" operator="equal">
      <formula>"Extreme"</formula>
    </cfRule>
  </conditionalFormatting>
  <conditionalFormatting sqref="J6:J105">
    <cfRule type="cellIs" dxfId="46" priority="37" stopIfTrue="1" operator="equal">
      <formula>"Medium"</formula>
    </cfRule>
  </conditionalFormatting>
  <conditionalFormatting sqref="J6:J105">
    <cfRule type="cellIs" dxfId="45" priority="36" stopIfTrue="1" operator="equal">
      <formula>"""Adequate"""</formula>
    </cfRule>
  </conditionalFormatting>
  <conditionalFormatting sqref="J6:J105">
    <cfRule type="cellIs" dxfId="44" priority="33" operator="equal">
      <formula>"Has Room for improvement"</formula>
    </cfRule>
    <cfRule type="cellIs" dxfId="43" priority="34" stopIfTrue="1" operator="equal">
      <formula>"Inadequate"</formula>
    </cfRule>
    <cfRule type="cellIs" dxfId="42" priority="35" stopIfTrue="1" operator="equal">
      <formula>"Adequate"</formula>
    </cfRule>
  </conditionalFormatting>
  <conditionalFormatting sqref="J6:J105">
    <cfRule type="cellIs" dxfId="41" priority="30" stopIfTrue="1" operator="equal">
      <formula>"Low"</formula>
    </cfRule>
    <cfRule type="cellIs" dxfId="40" priority="31" stopIfTrue="1" operator="equal">
      <formula>"High"</formula>
    </cfRule>
    <cfRule type="cellIs" dxfId="39" priority="32" stopIfTrue="1" operator="equal">
      <formula>"Extreme"</formula>
    </cfRule>
  </conditionalFormatting>
  <conditionalFormatting sqref="J6:J105">
    <cfRule type="cellIs" dxfId="38" priority="29" stopIfTrue="1" operator="equal">
      <formula>"Medium"</formula>
    </cfRule>
  </conditionalFormatting>
  <conditionalFormatting sqref="J6:J105">
    <cfRule type="cellIs" dxfId="37" priority="28" stopIfTrue="1" operator="equal">
      <formula>"""Adequate"""</formula>
    </cfRule>
  </conditionalFormatting>
  <conditionalFormatting sqref="J6:J105">
    <cfRule type="cellIs" dxfId="36" priority="25" operator="equal">
      <formula>"Has Room for improvement"</formula>
    </cfRule>
    <cfRule type="cellIs" dxfId="35" priority="26" stopIfTrue="1" operator="equal">
      <formula>"Inadequate"</formula>
    </cfRule>
    <cfRule type="cellIs" dxfId="34" priority="27" stopIfTrue="1" operator="equal">
      <formula>"Adequate"</formula>
    </cfRule>
  </conditionalFormatting>
  <conditionalFormatting sqref="J6:J105">
    <cfRule type="cellIs" dxfId="33" priority="22" stopIfTrue="1" operator="equal">
      <formula>"Low"</formula>
    </cfRule>
    <cfRule type="cellIs" dxfId="32" priority="23" stopIfTrue="1" operator="equal">
      <formula>"High"</formula>
    </cfRule>
    <cfRule type="cellIs" dxfId="31" priority="24" stopIfTrue="1" operator="equal">
      <formula>"Extreme"</formula>
    </cfRule>
  </conditionalFormatting>
  <conditionalFormatting sqref="J6:J105">
    <cfRule type="cellIs" dxfId="30" priority="21" stopIfTrue="1" operator="equal">
      <formula>"Medium"</formula>
    </cfRule>
  </conditionalFormatting>
  <conditionalFormatting sqref="J6:J105">
    <cfRule type="cellIs" dxfId="29" priority="20" stopIfTrue="1" operator="equal">
      <formula>"""Adequate"""</formula>
    </cfRule>
  </conditionalFormatting>
  <conditionalFormatting sqref="J6:J105">
    <cfRule type="cellIs" dxfId="28" priority="17" operator="equal">
      <formula>"Has Room for improvement"</formula>
    </cfRule>
    <cfRule type="cellIs" dxfId="27" priority="18" stopIfTrue="1" operator="equal">
      <formula>"Inadequate"</formula>
    </cfRule>
    <cfRule type="cellIs" dxfId="26" priority="19" stopIfTrue="1" operator="equal">
      <formula>"Adequate"</formula>
    </cfRule>
  </conditionalFormatting>
  <conditionalFormatting sqref="J6:J105">
    <cfRule type="cellIs" dxfId="25" priority="14" stopIfTrue="1" operator="equal">
      <formula>"Low"</formula>
    </cfRule>
    <cfRule type="cellIs" dxfId="24" priority="15" stopIfTrue="1" operator="equal">
      <formula>"High"</formula>
    </cfRule>
    <cfRule type="cellIs" dxfId="23" priority="16" stopIfTrue="1" operator="equal">
      <formula>"Extreme"</formula>
    </cfRule>
  </conditionalFormatting>
  <conditionalFormatting sqref="J6:J105">
    <cfRule type="cellIs" dxfId="22" priority="13" stopIfTrue="1" operator="equal">
      <formula>"Medium"</formula>
    </cfRule>
  </conditionalFormatting>
  <conditionalFormatting sqref="J6:J105">
    <cfRule type="cellIs" dxfId="21" priority="12" stopIfTrue="1" operator="equal">
      <formula>"""Adequate"""</formula>
    </cfRule>
  </conditionalFormatting>
  <conditionalFormatting sqref="J6:J105">
    <cfRule type="cellIs" dxfId="20" priority="9" operator="equal">
      <formula>"Has Room for improvement"</formula>
    </cfRule>
    <cfRule type="cellIs" dxfId="19" priority="10" stopIfTrue="1" operator="equal">
      <formula>"Inadequate"</formula>
    </cfRule>
    <cfRule type="cellIs" dxfId="18" priority="11" stopIfTrue="1" operator="equal">
      <formula>"Adequate"</formula>
    </cfRule>
  </conditionalFormatting>
  <conditionalFormatting sqref="J6:J105">
    <cfRule type="cellIs" dxfId="17" priority="6" stopIfTrue="1" operator="equal">
      <formula>"Low"</formula>
    </cfRule>
    <cfRule type="cellIs" dxfId="16" priority="7" stopIfTrue="1" operator="equal">
      <formula>"High"</formula>
    </cfRule>
    <cfRule type="cellIs" dxfId="15" priority="8" stopIfTrue="1" operator="equal">
      <formula>"Extreme"</formula>
    </cfRule>
  </conditionalFormatting>
  <conditionalFormatting sqref="J6:J105">
    <cfRule type="cellIs" dxfId="14" priority="5" stopIfTrue="1" operator="equal">
      <formula>"Medium"</formula>
    </cfRule>
  </conditionalFormatting>
  <conditionalFormatting sqref="J6:J105">
    <cfRule type="cellIs" dxfId="13" priority="4" stopIfTrue="1" operator="equal">
      <formula>"""Adequate"""</formula>
    </cfRule>
  </conditionalFormatting>
  <conditionalFormatting sqref="J6:J105">
    <cfRule type="cellIs" dxfId="12" priority="1" operator="equal">
      <formula>"Has Room for improvement"</formula>
    </cfRule>
    <cfRule type="cellIs" dxfId="11" priority="2" stopIfTrue="1" operator="equal">
      <formula>"Inadequate"</formula>
    </cfRule>
    <cfRule type="cellIs" dxfId="10" priority="3" stopIfTrue="1" operator="equal">
      <formula>"Adequate"</formula>
    </cfRule>
  </conditionalFormatting>
  <pageMargins left="0.31496062992125984" right="0.35433070866141736" top="0.82677165354330717" bottom="0.78740157480314965" header="0.31496062992125984" footer="0.51181102362204722"/>
  <pageSetup paperSize="9" scale="65" fitToHeight="99" orientation="landscape" r:id="rId1"/>
  <headerFooter alignWithMargins="0">
    <oddHeader>&amp;LACTIA Operational Risk Ratings&amp;R&amp;G</oddHeader>
    <oddFooter>&amp;L&amp;"Arial,Bold"ACT Government Confidential&amp;CPrinted &amp;D&amp;RPage &amp;P of &amp;N</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4D806DA20C1E4CB7455746709AED36" ma:contentTypeVersion="17" ma:contentTypeDescription="Create a new document." ma:contentTypeScope="" ma:versionID="2912c686441ee26d02fe74bc472dbc7c">
  <xsd:schema xmlns:xsd="http://www.w3.org/2001/XMLSchema" xmlns:xs="http://www.w3.org/2001/XMLSchema" xmlns:p="http://schemas.microsoft.com/office/2006/metadata/properties" xmlns:ns2="12cbbaa5-faf7-4332-9f4f-32d45544ecd2" xmlns:ns3="943aa880-2c7a-48c0-9f0d-e9c0ff8aea19" targetNamespace="http://schemas.microsoft.com/office/2006/metadata/properties" ma:root="true" ma:fieldsID="8a41634a96ba5e0f324e53ddab43e19a" ns2:_="" ns3:_="">
    <xsd:import namespace="12cbbaa5-faf7-4332-9f4f-32d45544ecd2"/>
    <xsd:import namespace="943aa880-2c7a-48c0-9f0d-e9c0ff8aea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Covid"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bbaa5-faf7-4332-9f4f-32d45544ec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Covid" ma:index="21" nillable="true" ma:displayName="Covid" ma:format="Dropdown" ma:internalName="Covid">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e8a7d71-331c-4b72-969b-44546a6926d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43aa880-2c7a-48c0-9f0d-e9c0ff8aea1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6e944b6-3fdf-424b-ab82-47323f643255}" ma:internalName="TaxCatchAll" ma:showField="CatchAllData" ma:web="943aa880-2c7a-48c0-9f0d-e9c0ff8aea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cbbaa5-faf7-4332-9f4f-32d45544ecd2">
      <Terms xmlns="http://schemas.microsoft.com/office/infopath/2007/PartnerControls"/>
    </lcf76f155ced4ddcb4097134ff3c332f>
    <Covid xmlns="12cbbaa5-faf7-4332-9f4f-32d45544ecd2" xsi:nil="true"/>
    <TaxCatchAll xmlns="943aa880-2c7a-48c0-9f0d-e9c0ff8aea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249A4-6055-418E-B8FA-B08CCA5E7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bbaa5-faf7-4332-9f4f-32d45544ecd2"/>
    <ds:schemaRef ds:uri="943aa880-2c7a-48c0-9f0d-e9c0ff8aea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7CADB-E70D-41D4-A760-55724EC1BBCA}">
  <ds:schemaRefs>
    <ds:schemaRef ds:uri="http://schemas.microsoft.com/office/2006/metadata/properties"/>
    <ds:schemaRef ds:uri="http://schemas.microsoft.com/office/infopath/2007/PartnerControls"/>
    <ds:schemaRef ds:uri="12cbbaa5-faf7-4332-9f4f-32d45544ecd2"/>
    <ds:schemaRef ds:uri="943aa880-2c7a-48c0-9f0d-e9c0ff8aea19"/>
  </ds:schemaRefs>
</ds:datastoreItem>
</file>

<file path=customXml/itemProps3.xml><?xml version="1.0" encoding="utf-8"?>
<ds:datastoreItem xmlns:ds="http://schemas.openxmlformats.org/officeDocument/2006/customXml" ds:itemID="{344E4A75-28E0-4801-B043-3729E755D0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69</vt:i4>
      </vt:variant>
    </vt:vector>
  </HeadingPairs>
  <TitlesOfParts>
    <vt:vector size="81" baseType="lpstr">
      <vt:lpstr>Instructions</vt:lpstr>
      <vt:lpstr>Context</vt:lpstr>
      <vt:lpstr>RiskRegister</vt:lpstr>
      <vt:lpstr>Treatments</vt:lpstr>
      <vt:lpstr>RiskMatrix</vt:lpstr>
      <vt:lpstr>Steps</vt:lpstr>
      <vt:lpstr>Calculations</vt:lpstr>
      <vt:lpstr>SortRisks</vt:lpstr>
      <vt:lpstr>Highs</vt:lpstr>
      <vt:lpstr>Stats</vt:lpstr>
      <vt:lpstr>Charts</vt:lpstr>
      <vt:lpstr>MailMergeData</vt:lpstr>
      <vt:lpstr>SortRisks!Criteria</vt:lpstr>
      <vt:lpstr>SortRisks!Extract</vt:lpstr>
      <vt:lpstr>HazCats</vt:lpstr>
      <vt:lpstr>MyCER</vt:lpstr>
      <vt:lpstr>MyChartRatingsInherent</vt:lpstr>
      <vt:lpstr>MyContingencies</vt:lpstr>
      <vt:lpstr>MyCritCat01</vt:lpstr>
      <vt:lpstr>MyCritCat02</vt:lpstr>
      <vt:lpstr>MyCritCat03</vt:lpstr>
      <vt:lpstr>MyCritCat04</vt:lpstr>
      <vt:lpstr>MyCritCat05</vt:lpstr>
      <vt:lpstr>MyCritCat07</vt:lpstr>
      <vt:lpstr>MyCritCat08</vt:lpstr>
      <vt:lpstr>MyCritCat09</vt:lpstr>
      <vt:lpstr>MyCritCat11</vt:lpstr>
      <vt:lpstr>MyCritCat12</vt:lpstr>
      <vt:lpstr>MyCritCat13</vt:lpstr>
      <vt:lpstr>MyCritCat14</vt:lpstr>
      <vt:lpstr>MyCritCat15</vt:lpstr>
      <vt:lpstr>MyCritCat16</vt:lpstr>
      <vt:lpstr>MyCritCat17</vt:lpstr>
      <vt:lpstr>MyCritCat18</vt:lpstr>
      <vt:lpstr>MyCritCat19</vt:lpstr>
      <vt:lpstr>MyCritCat20</vt:lpstr>
      <vt:lpstr>MyCritCat21</vt:lpstr>
      <vt:lpstr>MyCritCat22</vt:lpstr>
      <vt:lpstr>MyCritCat23</vt:lpstr>
      <vt:lpstr>MyCritCat24</vt:lpstr>
      <vt:lpstr>MyCritData</vt:lpstr>
      <vt:lpstr>MyCritIC1</vt:lpstr>
      <vt:lpstr>MyCritIC2</vt:lpstr>
      <vt:lpstr>MyCritIC3</vt:lpstr>
      <vt:lpstr>MyCritIC4</vt:lpstr>
      <vt:lpstr>MyCritIC5</vt:lpstr>
      <vt:lpstr>MyCritIEAdeq</vt:lpstr>
      <vt:lpstr>MyCritIEInAdeq</vt:lpstr>
      <vt:lpstr>MyCritIERFI</vt:lpstr>
      <vt:lpstr>MyCritIRExt</vt:lpstr>
      <vt:lpstr>MyCritIRHigh</vt:lpstr>
      <vt:lpstr>MyCritIRLow</vt:lpstr>
      <vt:lpstr>MyCritIRMed</vt:lpstr>
      <vt:lpstr>MyInher</vt:lpstr>
      <vt:lpstr>MyRatings</vt:lpstr>
      <vt:lpstr>MyRes</vt:lpstr>
      <vt:lpstr>MyRiskMatrix</vt:lpstr>
      <vt:lpstr>SortRisks!MyRisks</vt:lpstr>
      <vt:lpstr>Treatments!MyRisks</vt:lpstr>
      <vt:lpstr>MyRisks</vt:lpstr>
      <vt:lpstr>MySortedExtreme</vt:lpstr>
      <vt:lpstr>MySortedHigh</vt:lpstr>
      <vt:lpstr>MySortedLow</vt:lpstr>
      <vt:lpstr>MySortedMedium</vt:lpstr>
      <vt:lpstr>MyTreatsLookup</vt:lpstr>
      <vt:lpstr>MyYN</vt:lpstr>
      <vt:lpstr>Calculations!Print_Area</vt:lpstr>
      <vt:lpstr>Context!Print_Area</vt:lpstr>
      <vt:lpstr>Highs!Print_Area</vt:lpstr>
      <vt:lpstr>Instructions!Print_Area</vt:lpstr>
      <vt:lpstr>RiskMatrix!Print_Area</vt:lpstr>
      <vt:lpstr>RiskRegister!Print_Area</vt:lpstr>
      <vt:lpstr>SortRisks!Print_Area</vt:lpstr>
      <vt:lpstr>Stats!Print_Area</vt:lpstr>
      <vt:lpstr>Steps!Print_Area</vt:lpstr>
      <vt:lpstr>Treatments!Print_Area</vt:lpstr>
      <vt:lpstr>Highs!Print_Titles</vt:lpstr>
      <vt:lpstr>RiskRegister!Print_Titles</vt:lpstr>
      <vt:lpstr>SortRisks!Print_Titles</vt:lpstr>
      <vt:lpstr>Treatments!Print_Titles</vt:lpstr>
      <vt:lpstr>RiskCats</vt:lpstr>
    </vt:vector>
  </TitlesOfParts>
  <Manager/>
  <Company>InTACT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dc:title>
  <dc:subject/>
  <dc:creator>ACT Government</dc:creator>
  <cp:keywords/>
  <dc:description/>
  <cp:lastModifiedBy>Krause, Alyssa</cp:lastModifiedBy>
  <cp:revision/>
  <dcterms:created xsi:type="dcterms:W3CDTF">2012-02-20T23:55:42Z</dcterms:created>
  <dcterms:modified xsi:type="dcterms:W3CDTF">2024-05-24T00:21:09Z</dcterms:modified>
  <cp:category/>
  <cp:contentStatus>template updated March 2014</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0x010100054D806DA20C1E4CB7455746709AED36</vt:lpwstr>
  </property>
  <property fmtid="{D5CDD505-2E9C-101B-9397-08002B2CF9AE}" pid="3" name="MediaServiceImageTags">
    <vt:lpwstr/>
  </property>
  <property fmtid="{D5CDD505-2E9C-101B-9397-08002B2CF9AE}" pid="4" name="MSIP_Label_69af8531-eb46-4968-8cb3-105d2f5ea87e_Enabled">
    <vt:lpwstr>true</vt:lpwstr>
  </property>
  <property fmtid="{D5CDD505-2E9C-101B-9397-08002B2CF9AE}" pid="5" name="MSIP_Label_69af8531-eb46-4968-8cb3-105d2f5ea87e_SetDate">
    <vt:lpwstr>2024-05-23T04:41:17Z</vt:lpwstr>
  </property>
  <property fmtid="{D5CDD505-2E9C-101B-9397-08002B2CF9AE}" pid="6" name="MSIP_Label_69af8531-eb46-4968-8cb3-105d2f5ea87e_Method">
    <vt:lpwstr>Standard</vt:lpwstr>
  </property>
  <property fmtid="{D5CDD505-2E9C-101B-9397-08002B2CF9AE}" pid="7" name="MSIP_Label_69af8531-eb46-4968-8cb3-105d2f5ea87e_Name">
    <vt:lpwstr>Official - No Marking</vt:lpwstr>
  </property>
  <property fmtid="{D5CDD505-2E9C-101B-9397-08002B2CF9AE}" pid="8" name="MSIP_Label_69af8531-eb46-4968-8cb3-105d2f5ea87e_SiteId">
    <vt:lpwstr>b46c1908-0334-4236-b978-585ee88e4199</vt:lpwstr>
  </property>
  <property fmtid="{D5CDD505-2E9C-101B-9397-08002B2CF9AE}" pid="9" name="MSIP_Label_69af8531-eb46-4968-8cb3-105d2f5ea87e_ActionId">
    <vt:lpwstr>041384f5-8708-4cc3-b43b-5cc8e9de54e2</vt:lpwstr>
  </property>
  <property fmtid="{D5CDD505-2E9C-101B-9397-08002B2CF9AE}" pid="10" name="MSIP_Label_69af8531-eb46-4968-8cb3-105d2f5ea87e_ContentBits">
    <vt:lpwstr>0</vt:lpwstr>
  </property>
</Properties>
</file>